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650" windowWidth="11505" windowHeight="6345" tabRatio="826" activeTab="1"/>
  </bookViews>
  <sheets>
    <sheet name="2017 YILI FİZİK ALAN.GÜNCELENEK" sheetId="1" r:id="rId1"/>
    <sheet name="2018-2020 TAV.KUR.HARC." sheetId="2" r:id="rId2"/>
    <sheet name="2018-2020  TAV.KUR. TEK. EKO DA" sheetId="3" r:id="rId3"/>
    <sheet name="Y.T.Ü. FİZİKİ ALAN 2014 MART" sheetId="4" state="hidden" r:id="rId4"/>
    <sheet name="Y.T.Ü FİZİKİ ALAN 2013 " sheetId="5" state="hidden" r:id="rId5"/>
    <sheet name="YTÜ FİZİKİ ALAN CETVELİ 2013" sheetId="6" state="hidden" r:id="rId6"/>
    <sheet name="TABLO-1 İCMAL ÖZET TAVAN TEK." sheetId="7" state="hidden" r:id="rId7"/>
    <sheet name=" YATIRIM TEKLİF TABLO KUR ÖRNEK" sheetId="8" r:id="rId8"/>
    <sheet name="YATIRIM TEKL.TABLO.KUR.DÜZENLE" sheetId="9" r:id="rId9"/>
    <sheet name="2016 YATIRIM İLAVE İHTİYAÇ " sheetId="10" state="hidden" r:id="rId10"/>
    <sheet name="TABLO-1 İCMAL ÖZET TAB.KURUM TE" sheetId="11" state="hidden" r:id="rId11"/>
    <sheet name="TABLO-5 YAT.ÖD.HARC.KURUM.TEK." sheetId="12" r:id="rId12"/>
    <sheet name="TABLO-6 İDAME YEN.TAVAN TEKLİF." sheetId="13" r:id="rId13"/>
    <sheet name="TABLO-6 İDAME YEN.KURUM TEKLİFİ" sheetId="14" r:id="rId14"/>
    <sheet name="TABLO-7 PROJE İZLEME FORMU" sheetId="15" state="hidden" r:id="rId15"/>
    <sheet name="TABLO-13 DEFLATÖR" sheetId="16" state="hidden" r:id="rId16"/>
    <sheet name="Sayfa1" sheetId="17" r:id="rId17"/>
  </sheets>
  <externalReferences>
    <externalReference r:id="rId20"/>
  </externalReferences>
  <definedNames>
    <definedName name="_xlnm.Print_Titles" localSheetId="2">'2018-2020  TAV.KUR. TEK. EKO DA'!$4:$5</definedName>
  </definedNames>
  <calcPr fullCalcOnLoad="1"/>
</workbook>
</file>

<file path=xl/sharedStrings.xml><?xml version="1.0" encoding="utf-8"?>
<sst xmlns="http://schemas.openxmlformats.org/spreadsheetml/2006/main" count="3420" uniqueCount="765">
  <si>
    <t>06.5</t>
  </si>
  <si>
    <t>GAYRİMENKUL SERMAYE ÜRETİM GİDERLERİ</t>
  </si>
  <si>
    <t>06.7</t>
  </si>
  <si>
    <t>( 1 )</t>
  </si>
  <si>
    <t>Yeni Proje</t>
  </si>
  <si>
    <t>GAYRİMENKUL BÜYÜK ONARIM GİDERLERİ</t>
  </si>
  <si>
    <t>Hizmet Binası (034 D.Paşa Kamp.Eğit.Binası)</t>
  </si>
  <si>
    <t>06.4</t>
  </si>
  <si>
    <t>GAYRİMENKUL ALIMLARI VE KAMULAŞTIRMA</t>
  </si>
  <si>
    <t>08.1.0.00</t>
  </si>
  <si>
    <t>Hizmet Tesisleri (031 Spor Tesisleri)</t>
  </si>
  <si>
    <t>2008H035090</t>
  </si>
  <si>
    <t>İDARİ BİNALAR</t>
  </si>
  <si>
    <t>EĞİTİM ALANLARI</t>
  </si>
  <si>
    <t>SOSYAL ALANLAR</t>
  </si>
  <si>
    <t>Derslik ve Merkezi Birimler</t>
  </si>
  <si>
    <t>Derslik</t>
  </si>
  <si>
    <t>SPOR ALANLARI</t>
  </si>
  <si>
    <t>Açık Spor Tesisleri</t>
  </si>
  <si>
    <t>Kapalı Spor Tesisleri</t>
  </si>
  <si>
    <t>Kantin / Kafeterya</t>
  </si>
  <si>
    <t>Lojman / Misafirhane</t>
  </si>
  <si>
    <t>REKTÖRLÜK, FAKÜLTELER, YÜKSEKOKULLAR, ENSTİTÜLER</t>
  </si>
  <si>
    <t>Kütüphane</t>
  </si>
  <si>
    <t>Fakülteler</t>
  </si>
  <si>
    <t>Yüksekokullar</t>
  </si>
  <si>
    <t>Enstitüler</t>
  </si>
  <si>
    <t>FİZİKİ ALAN CETVELİ</t>
  </si>
  <si>
    <t>KURUM: YILDIZ TEKNİK ÜNİVERSİTESİ</t>
  </si>
  <si>
    <t xml:space="preserve">Rektörlük ve İdari Birimler içerisinde; Merkez kütüphane binaları, yemekhaneler, kantinler ve kafeteryalar, lojman ve misafirhaneler, yurtlar, kıreşler, sinema salonları, toplantı ve konferans salonları, eğitim ve dinlenme tesisleri, kulup ve dernek binaları Rektörlük ve İdari Birimler "Sosyal Alanlar" bölümünde gösterilecektir. </t>
  </si>
  <si>
    <t>Sinema Salonu</t>
  </si>
  <si>
    <t>Toplantı ve Konferans Salonu</t>
  </si>
  <si>
    <t>Yönetimle ilgili tüm yapılar öğretim elamanı büroları, medikososyal, maatba, bilgi işlem, arşiv, ambarlar, döner sermaye tesisleri, teknik bakım ve tesisler (atölyeler) ve kapalı garajlar bu bölümde belirtilecektir.</t>
  </si>
  <si>
    <t>( * )</t>
  </si>
  <si>
    <t>Rektörlük ve İdari Birimler içerisinde; Rektörlük ve İdari birimlerin bulunduğu binalar, medikososyal, merkez maatba, merkez arşiv binası, merkez ambarlar, atölyeler, kapalı garajlar Rektörlük ve İdari Birimler "İdari Binalar" bölümünde gösterilecek kapalı alan büyüklükleri dip not olarak belirtilecektir.</t>
  </si>
  <si>
    <t>2012</t>
  </si>
  <si>
    <t>İstanbul</t>
  </si>
  <si>
    <t>Çeşitli Ünitelerin Etüd Projesi</t>
  </si>
  <si>
    <t>1997H031070</t>
  </si>
  <si>
    <t>1998H031590</t>
  </si>
  <si>
    <t>2000H031620</t>
  </si>
  <si>
    <t>1997H050240</t>
  </si>
  <si>
    <t>YILDIZ TEKNİK ÜNİVERSİTESİ</t>
  </si>
  <si>
    <t>GENEL TOPLAM</t>
  </si>
  <si>
    <t>Açık ve Kapalı Spor Tesisleri</t>
  </si>
  <si>
    <r>
      <t xml:space="preserve">Büyük Onarım </t>
    </r>
    <r>
      <rPr>
        <b/>
        <sz val="10"/>
        <color indexed="10"/>
        <rFont val="Arial Tur"/>
        <family val="0"/>
      </rPr>
      <t>( 1 )</t>
    </r>
  </si>
  <si>
    <t>Laboratuar</t>
  </si>
  <si>
    <t>Külüp-Dernekler</t>
  </si>
  <si>
    <t>Eğitim ve Dinlenme Tesisleri</t>
  </si>
  <si>
    <t>Kıreşler</t>
  </si>
  <si>
    <t>PROJE SAYISI</t>
  </si>
  <si>
    <t>ETÜD-PROJE İŞLERİ</t>
  </si>
  <si>
    <t>DEVAM EDEN PROJELER</t>
  </si>
  <si>
    <t>YENİ PROJELER</t>
  </si>
  <si>
    <t>SEKTÖRÜ / ALT SEKTÖR</t>
  </si>
  <si>
    <t>EĞİTİM - BEDEN EĞİTİMİ VE SPOR</t>
  </si>
  <si>
    <t>2008</t>
  </si>
  <si>
    <t>2011</t>
  </si>
  <si>
    <t>Öz Gelir</t>
  </si>
  <si>
    <t>SEKTÖRÜ         : EĞİTİM - YÜKSEKÖĞRETİM</t>
  </si>
  <si>
    <t>06.5.1 MÜŞAVİR FİRMA VE KİŞİLERE ÖDEMELER</t>
  </si>
  <si>
    <t>Tahmini Fiziki Gerçekleşme</t>
  </si>
  <si>
    <t>Tutarı</t>
  </si>
  <si>
    <t>Miktarı</t>
  </si>
  <si>
    <t>Birimi</t>
  </si>
  <si>
    <t>YAPIM İŞİ TEKLİFLERİNİN</t>
  </si>
  <si>
    <t>EĞİTİM - YÜKSEKÖĞRETİM SEKTÖRÜ</t>
  </si>
  <si>
    <t>2006</t>
  </si>
  <si>
    <t>2007</t>
  </si>
  <si>
    <t>EĞİTİM - YÜKSEKÖĞRETİM</t>
  </si>
  <si>
    <t>Çeşitli Ünitelerin Etüt Projesi</t>
  </si>
  <si>
    <t>06.5.1 MÜŞAVİR FİRMA VE KİŞİLERE ÖDEMELER TOPLAMI</t>
  </si>
  <si>
    <t>06.5.7.01 Hizmet Binası</t>
  </si>
  <si>
    <t>06.5.7.02 Hizmet Tesisleri</t>
  </si>
  <si>
    <t>06.5.7 MÜTEAHHİTLİK GİDERLERİ TOPLAMI</t>
  </si>
  <si>
    <t>06.5.7 MÜTEAHHİTLİK GİDERLERİ</t>
  </si>
  <si>
    <t>06.5.7.90 Diğerleri</t>
  </si>
  <si>
    <r>
      <t>İdame Yatırım:</t>
    </r>
    <r>
      <rPr>
        <sz val="10"/>
        <rFont val="Arial Tur"/>
        <family val="0"/>
      </rPr>
      <t xml:space="preserve"> </t>
    </r>
    <r>
      <rPr>
        <b/>
        <sz val="10"/>
        <rFont val="Arial Tur"/>
        <family val="0"/>
      </rPr>
      <t xml:space="preserve">Zaman içinde aşınan, eskiyen, yıpranan veya hasar gören tesislerin korunması için üretim/hizmet kapasitesi ve özellikleri değiştirilmeksizin yapılan yatırımlar. </t>
    </r>
    <r>
      <rPr>
        <b/>
        <sz val="10"/>
        <color indexed="10"/>
        <rFont val="Arial Tur"/>
        <family val="0"/>
      </rPr>
      <t>(Büyük onarım projesinden yapılması planlananlar)</t>
    </r>
  </si>
  <si>
    <t>Hazine Yardımı</t>
  </si>
  <si>
    <t>BÜTÇE YILI</t>
  </si>
  <si>
    <t>GELİR TÜRÜ</t>
  </si>
  <si>
    <t>Toplam</t>
  </si>
  <si>
    <t>06.7.7 MÜTEAHHİTLİK GİDERLERİ</t>
  </si>
  <si>
    <t>06.7.7.90 Diğerleri</t>
  </si>
  <si>
    <t>06.7.7 MÜTEAHHİTLİK GİDERLERİ TOPLAMI</t>
  </si>
  <si>
    <t>SEKTÖRÜ         : EĞİTİM - BEDEN EĞİTİMİ VE SPOR</t>
  </si>
  <si>
    <t>06.5.7.01</t>
  </si>
  <si>
    <t>06.7.7.90</t>
  </si>
  <si>
    <t>YAPI İŞLERİ VE TEKNİK DAİRESİ BAŞKANLIĞI</t>
  </si>
  <si>
    <t>38.10.02.11</t>
  </si>
  <si>
    <t>06.5.1.01</t>
  </si>
  <si>
    <t>06.5.7.90</t>
  </si>
  <si>
    <t>Diğerleri (Büyük Onarım)</t>
  </si>
  <si>
    <t>06.4.2.90</t>
  </si>
  <si>
    <t>Diğer Arsa Alım ve Kamulaştırma Giderleri</t>
  </si>
  <si>
    <t>06.5.7.02</t>
  </si>
  <si>
    <r>
      <t xml:space="preserve">YATIRIM TEKLİFLERİ TABLOSU </t>
    </r>
    <r>
      <rPr>
        <b/>
        <sz val="14"/>
        <color indexed="10"/>
        <rFont val="Arial Tur"/>
        <family val="0"/>
      </rPr>
      <t>(KURUM TEKLİFİ)</t>
    </r>
  </si>
  <si>
    <t>09.4.1.00</t>
  </si>
  <si>
    <t>TAVAN TEKLİFİ</t>
  </si>
  <si>
    <t>KURUM TEKLİFİ</t>
  </si>
  <si>
    <t>İLAVE ÖDENEK İHTİYACI</t>
  </si>
  <si>
    <t>2013</t>
  </si>
  <si>
    <t>SEKTÖR</t>
  </si>
  <si>
    <t>PROJE SAHİBİ KURULUŞ</t>
  </si>
  <si>
    <t>PROJENİN;</t>
  </si>
  <si>
    <t>ADI</t>
  </si>
  <si>
    <t>NUMARASI</t>
  </si>
  <si>
    <t>YERİ</t>
  </si>
  <si>
    <t>KARAKTERİSTİĞİ</t>
  </si>
  <si>
    <t>YATIRIM TEKLİFLERİYLE YAPILMASI PLANLANAN</t>
  </si>
  <si>
    <t>06.7 GAYRİMENKUL BÜYÜK ONARIM GİDERLERİ</t>
  </si>
  <si>
    <t xml:space="preserve"> </t>
  </si>
  <si>
    <t>2009</t>
  </si>
  <si>
    <t>2010</t>
  </si>
  <si>
    <t>BÜTÇE KANUNU</t>
  </si>
  <si>
    <r>
      <t>AÇIKLAMA:</t>
    </r>
    <r>
      <rPr>
        <sz val="10"/>
        <rFont val="Arial Tur"/>
        <family val="0"/>
      </rPr>
      <t xml:space="preserve"> Herhangi bir bağımsız proje ile ilgilendirilmesine imkan olmayan idame ve yenileme yatırımları Tablo-6 formunda hazırlanacaktır. İdame ve yenileme yatırımı dönem içinde aşınan, eskiyen, yıpranan veya hasar gören tesislerin korunması için üretim ve hizmet kapasitesi veya özellikleri değiştirilmeden bir yıl içinde başlanıp bitirilen yatırım niteliğindedir. Bu itibarla kuruluşlar, idame ve yenileme yatırım teklifini hazırlarken yukarıda belirtilen hususlara uyacaklar, idame ve yenileme niteliği taşımayan harcama kalemlerini bu kapsama dahil etmeyeceklerdir.</t>
    </r>
  </si>
  <si>
    <t>ÇEŞİTLİ ÜNİTELERİN ETÜD PROJESİ</t>
  </si>
  <si>
    <t>YILDIZ TEKNİK ÜNİVERSİTESİ KAMULAŞTIRMA</t>
  </si>
  <si>
    <t>AÇIK VE KAPALI SPOR TESİSLERİ</t>
  </si>
  <si>
    <t>2005K120730</t>
  </si>
  <si>
    <t>Biyomedikal Malzemeler ve Yapay Dokular</t>
  </si>
  <si>
    <t>2003K121070</t>
  </si>
  <si>
    <t>İleri Araştırma Projeleri</t>
  </si>
  <si>
    <t>2007K121360</t>
  </si>
  <si>
    <t>NOT:</t>
  </si>
  <si>
    <t>GENEL TOPLAM (2011 + 2012 + 2013)</t>
  </si>
  <si>
    <t>EĞİTİM - BEDEN EĞİTİMİ VE SPOR SEKTÖRÜ</t>
  </si>
  <si>
    <t>DKH - TEKNOLOJİK ARAŞTIRMA</t>
  </si>
  <si>
    <t>Proje Giderleri (038 Etüt Proje Giderleri)</t>
  </si>
  <si>
    <t>Diğerleri (037 Altyapı)</t>
  </si>
  <si>
    <t>B. Onr. + Tad. + Rest. + Dep. Güç. + İd. Yen.</t>
  </si>
  <si>
    <t>Büyük Onarım</t>
  </si>
  <si>
    <t>YENİ PROJE</t>
  </si>
  <si>
    <t>06.5 GAYRİMENKUL SERMAYE ÜRETİM GİDERLERİ</t>
  </si>
  <si>
    <r>
      <t xml:space="preserve">TABLO-6: İDAME VE YENİLEME YATIRIMLARI </t>
    </r>
    <r>
      <rPr>
        <b/>
        <sz val="14"/>
        <color indexed="10"/>
        <rFont val="Arial Tur"/>
        <family val="0"/>
      </rPr>
      <t>(KURUM TEKLİFİ)</t>
    </r>
  </si>
  <si>
    <t>BAŞLAMA / BİTİŞ TARİHİ</t>
  </si>
  <si>
    <t>KAMULAŞTIRMA</t>
  </si>
  <si>
    <t xml:space="preserve">EKONOMİK KODLARI </t>
  </si>
  <si>
    <t>AÇIKLAMASI</t>
  </si>
  <si>
    <t>Etüt-Proje ve Müşavirlik</t>
  </si>
  <si>
    <t>PROJE SAHİBİ : YILDIZ TEKNİK ÜNİVERSİTESİ</t>
  </si>
  <si>
    <t>PROJE TUTARI</t>
  </si>
  <si>
    <t>TOPLAM</t>
  </si>
  <si>
    <t>PROJE NO</t>
  </si>
  <si>
    <t>PROJE ADI</t>
  </si>
  <si>
    <t>DIŞ</t>
  </si>
  <si>
    <t>İŞİN TÜRÜ</t>
  </si>
  <si>
    <t>AÇIKLAMALAR</t>
  </si>
  <si>
    <t>TUTARI</t>
  </si>
  <si>
    <t>Yemekhane</t>
  </si>
  <si>
    <t>Yurtlar</t>
  </si>
  <si>
    <r>
      <t>ÜNİVERSİTE KAMPÜS ALANI: 1.426.560,60 M</t>
    </r>
    <r>
      <rPr>
        <b/>
        <vertAlign val="superscript"/>
        <sz val="12"/>
        <rFont val="Arial"/>
        <family val="2"/>
      </rPr>
      <t>2</t>
    </r>
  </si>
  <si>
    <t>Kampüs Altyapısı</t>
  </si>
  <si>
    <t>B. Onr.+Tad.+Rest.+ Dep. Güç.+İd. Yen.</t>
  </si>
  <si>
    <t>2014</t>
  </si>
  <si>
    <t>2013 Yılı Fiyatlarıyla, Bin TL.</t>
  </si>
  <si>
    <t xml:space="preserve">EĞİTİM - YÜKSEKÖĞRETİM </t>
  </si>
  <si>
    <t>2015</t>
  </si>
  <si>
    <t>Knl.+Elk.+Su,+ Çev.D.+D.Gaz.+Yol+Isı Mrk.+Art.+Trf.+Tlf</t>
  </si>
  <si>
    <t>2011 Yılı Fiyatlarıyla, Bin TL.</t>
  </si>
  <si>
    <t>TABLO-7 : PROJE İZLEME FORMU</t>
  </si>
  <si>
    <t xml:space="preserve">SEKTÖR                            </t>
  </si>
  <si>
    <t xml:space="preserve">PROJE SAHİBİ KURULUŞ </t>
  </si>
  <si>
    <r>
      <t xml:space="preserve">DERSLİK VE MERKEZİ BİRİMLER </t>
    </r>
    <r>
      <rPr>
        <b/>
        <sz val="10"/>
        <color indexed="10"/>
        <rFont val="Arial"/>
        <family val="2"/>
      </rPr>
      <t>( 1 )</t>
    </r>
  </si>
  <si>
    <t xml:space="preserve">                    YERİ</t>
  </si>
  <si>
    <t>İSTANBUL / BEŞİKTAŞ - ESENLER - ŞİŞLİ</t>
  </si>
  <si>
    <t>BAŞLAMA/BİTİŞ TARİHİ</t>
  </si>
  <si>
    <t>YATIRIMIN YILLAR İTİBARİYLE GELİŞİMİ</t>
  </si>
  <si>
    <t>(Cari Fiyatlarla, Bin TL.)</t>
  </si>
  <si>
    <t>YILLAR</t>
  </si>
  <si>
    <t>PROGRAM ÖDENEĞİ</t>
  </si>
  <si>
    <t>REVİZE ÖDENEK</t>
  </si>
  <si>
    <t>HARCAMA</t>
  </si>
  <si>
    <t>GERÇEKLEŞME YÜZDESİ ( * )</t>
  </si>
  <si>
    <t>PROGRAMA GİRİŞ YILI</t>
  </si>
  <si>
    <r>
      <t>( * )</t>
    </r>
    <r>
      <rPr>
        <sz val="10"/>
        <rFont val="Arial"/>
        <family val="2"/>
      </rPr>
      <t xml:space="preserve"> GERÇEKLEŞME YÜZDESİ (HARCAMA/PROGRAM)*100 OLARAK VERİLECEKTİR.</t>
    </r>
  </si>
  <si>
    <r>
      <t>( 1 )</t>
    </r>
    <r>
      <rPr>
        <b/>
        <sz val="10"/>
        <rFont val="Arial Tur"/>
        <family val="0"/>
      </rPr>
      <t xml:space="preserve"> Üniversitemizin 2008 Yılı Yatırım Programında</t>
    </r>
    <r>
      <rPr>
        <sz val="10"/>
        <rFont val="Arial Tur"/>
        <family val="0"/>
      </rPr>
      <t xml:space="preserve"> yer alan </t>
    </r>
    <r>
      <rPr>
        <b/>
        <sz val="10"/>
        <rFont val="Arial Tur"/>
        <family val="0"/>
      </rPr>
      <t>1997H031070</t>
    </r>
    <r>
      <rPr>
        <sz val="10"/>
        <rFont val="Arial Tur"/>
        <family val="0"/>
      </rPr>
      <t xml:space="preserve"> numaralı </t>
    </r>
    <r>
      <rPr>
        <b/>
        <sz val="10"/>
        <rFont val="Arial Tur"/>
        <family val="0"/>
      </rPr>
      <t>"Davutpaşa Kampüsü Eğitim ve Hizmet Binaları (107.482 m</t>
    </r>
    <r>
      <rPr>
        <b/>
        <vertAlign val="superscript"/>
        <sz val="10"/>
        <rFont val="Arial Tur"/>
        <family val="0"/>
      </rPr>
      <t>2</t>
    </r>
    <r>
      <rPr>
        <b/>
        <sz val="10"/>
        <rFont val="Arial Tur"/>
        <family val="0"/>
      </rPr>
      <t>)"</t>
    </r>
    <r>
      <rPr>
        <sz val="10"/>
        <rFont val="Arial Tur"/>
        <family val="0"/>
      </rPr>
      <t xml:space="preserve"> projesinin adı </t>
    </r>
    <r>
      <rPr>
        <b/>
        <sz val="10"/>
        <rFont val="Arial Tur"/>
        <family val="0"/>
      </rPr>
      <t>2009 Yılı Yatırım Programında "Derslik ve Merkezi Birimler"</t>
    </r>
    <r>
      <rPr>
        <sz val="10"/>
        <rFont val="Arial Tur"/>
        <family val="0"/>
      </rPr>
      <t xml:space="preserve"> olarak değiştirilmiştir.</t>
    </r>
  </si>
  <si>
    <r>
      <t xml:space="preserve">KAMPÜS ALTYAPISI </t>
    </r>
    <r>
      <rPr>
        <b/>
        <sz val="10"/>
        <color indexed="10"/>
        <rFont val="Arial"/>
        <family val="2"/>
      </rPr>
      <t>( 1 )</t>
    </r>
  </si>
  <si>
    <t>Knl.Elk.Su,Çev.Düz,D.Gaz,Yol, Isıtma Mekz.Art., Trf., Tlf.</t>
  </si>
  <si>
    <t>GERÇEKLEŞME YÜZDESİ (*)</t>
  </si>
  <si>
    <r>
      <t>( 1 )</t>
    </r>
    <r>
      <rPr>
        <b/>
        <sz val="10"/>
        <rFont val="Arial Tur"/>
        <family val="0"/>
      </rPr>
      <t xml:space="preserve"> Üniversitemizin 2008 Yılı Yatırım Programında</t>
    </r>
    <r>
      <rPr>
        <sz val="10"/>
        <rFont val="Arial Tur"/>
        <family val="0"/>
      </rPr>
      <t xml:space="preserve"> yer alan </t>
    </r>
    <r>
      <rPr>
        <b/>
        <sz val="10"/>
        <rFont val="Arial Tur"/>
        <family val="0"/>
      </rPr>
      <t>2000H031620</t>
    </r>
    <r>
      <rPr>
        <sz val="10"/>
        <rFont val="Arial Tur"/>
        <family val="0"/>
      </rPr>
      <t xml:space="preserve"> numaralı </t>
    </r>
    <r>
      <rPr>
        <b/>
        <sz val="10"/>
        <rFont val="Arial Tur"/>
        <family val="0"/>
      </rPr>
      <t>"Davutpaşa Kampüs Altyapısı"</t>
    </r>
    <r>
      <rPr>
        <sz val="10"/>
        <rFont val="Arial Tur"/>
        <family val="0"/>
      </rPr>
      <t xml:space="preserve"> projesinin adı </t>
    </r>
    <r>
      <rPr>
        <b/>
        <sz val="10"/>
        <rFont val="Arial Tur"/>
        <family val="0"/>
      </rPr>
      <t>2009 Yılı Yatırım Programında "Kampüs Altyapısı"</t>
    </r>
    <r>
      <rPr>
        <sz val="10"/>
        <rFont val="Arial Tur"/>
        <family val="0"/>
      </rPr>
      <t xml:space="preserve"> olarak değiştirilmiştir.</t>
    </r>
  </si>
  <si>
    <r>
      <t xml:space="preserve">MERK. KAMP. HÜNKAR DAİ. VE TAR. BİN. KÖŞK. REST. </t>
    </r>
    <r>
      <rPr>
        <b/>
        <sz val="10"/>
        <color indexed="10"/>
        <rFont val="Arial"/>
        <family val="2"/>
      </rPr>
      <t>( 2 )</t>
    </r>
  </si>
  <si>
    <t>İSTANBUL / BEŞİKTAŞ</t>
  </si>
  <si>
    <t>1998 - 2007</t>
  </si>
  <si>
    <t>Restor. Restit. (1.630 m2)</t>
  </si>
  <si>
    <r>
      <t>( 2 )</t>
    </r>
    <r>
      <rPr>
        <b/>
        <sz val="10"/>
        <rFont val="Arial Tur"/>
        <family val="0"/>
      </rPr>
      <t xml:space="preserve"> Üniversitemizin 1998-2007 Yılları Yatırım Programında</t>
    </r>
    <r>
      <rPr>
        <sz val="10"/>
        <rFont val="Arial Tur"/>
        <family val="0"/>
      </rPr>
      <t xml:space="preserve"> yer alan </t>
    </r>
    <r>
      <rPr>
        <b/>
        <sz val="10"/>
        <rFont val="Arial Tur"/>
        <family val="0"/>
      </rPr>
      <t>1998H031590</t>
    </r>
    <r>
      <rPr>
        <sz val="10"/>
        <rFont val="Arial Tur"/>
        <family val="0"/>
      </rPr>
      <t xml:space="preserve"> numaralı </t>
    </r>
    <r>
      <rPr>
        <b/>
        <sz val="10"/>
        <rFont val="Arial Tur"/>
        <family val="0"/>
      </rPr>
      <t>"Merk. Kamp. Hünkar Dai. ve Tar. Bin. Köşk. Rest."</t>
    </r>
    <r>
      <rPr>
        <sz val="10"/>
        <rFont val="Arial Tur"/>
        <family val="0"/>
      </rPr>
      <t xml:space="preserve"> projesi; </t>
    </r>
    <r>
      <rPr>
        <b/>
        <sz val="10"/>
        <rFont val="Arial Tur"/>
        <family val="0"/>
      </rPr>
      <t>2008 Yılı Yatırım Programında 2008H035090</t>
    </r>
    <r>
      <rPr>
        <sz val="10"/>
        <rFont val="Arial Tur"/>
        <family val="0"/>
      </rPr>
      <t xml:space="preserve"> numaralı </t>
    </r>
    <r>
      <rPr>
        <b/>
        <sz val="10"/>
        <rFont val="Arial Tur"/>
        <family val="0"/>
      </rPr>
      <t>"Büyük Onarım"</t>
    </r>
    <r>
      <rPr>
        <sz val="10"/>
        <rFont val="Arial Tur"/>
        <family val="0"/>
      </rPr>
      <t xml:space="preserve"> projesine dahil edilmiş ve bu proje </t>
    </r>
    <r>
      <rPr>
        <b/>
        <sz val="10"/>
        <rFont val="Arial Tur"/>
        <family val="0"/>
      </rPr>
      <t>2010 Yılı Yatırım Tekliflerinde</t>
    </r>
    <r>
      <rPr>
        <sz val="10"/>
        <rFont val="Arial Tur"/>
        <family val="0"/>
      </rPr>
      <t xml:space="preserve"> çok yıllı olarak devam eden projeler grubunda gösterilmiştir. Dolayısıyla </t>
    </r>
    <r>
      <rPr>
        <b/>
        <sz val="10"/>
        <rFont val="Arial Tur"/>
        <family val="0"/>
      </rPr>
      <t>projelerin harcamaları</t>
    </r>
    <r>
      <rPr>
        <sz val="10"/>
        <rFont val="Arial Tur"/>
        <family val="0"/>
      </rPr>
      <t xml:space="preserve"> </t>
    </r>
    <r>
      <rPr>
        <b/>
        <sz val="10"/>
        <rFont val="Arial Tur"/>
        <family val="0"/>
      </rPr>
      <t>Tablo-2'de</t>
    </r>
    <r>
      <rPr>
        <sz val="10"/>
        <rFont val="Arial Tur"/>
        <family val="0"/>
      </rPr>
      <t xml:space="preserve"> yer alan </t>
    </r>
    <r>
      <rPr>
        <b/>
        <sz val="10"/>
        <rFont val="Arial Tur"/>
        <family val="0"/>
      </rPr>
      <t>Büyük Onarım</t>
    </r>
    <r>
      <rPr>
        <sz val="10"/>
        <rFont val="Arial Tur"/>
        <family val="0"/>
      </rPr>
      <t xml:space="preserve"> projesinin </t>
    </r>
    <r>
      <rPr>
        <b/>
        <sz val="10"/>
        <rFont val="Arial Tur"/>
        <family val="0"/>
      </rPr>
      <t>2009 Sonuna Kadar Tahmini Harcamalar</t>
    </r>
    <r>
      <rPr>
        <sz val="10"/>
        <rFont val="Arial Tur"/>
        <family val="0"/>
      </rPr>
      <t xml:space="preserve"> sütununda </t>
    </r>
    <r>
      <rPr>
        <b/>
        <sz val="10"/>
        <rFont val="Arial Tur"/>
        <family val="0"/>
      </rPr>
      <t>birleştirilmiştir</t>
    </r>
    <r>
      <rPr>
        <sz val="10"/>
        <rFont val="Arial Tur"/>
        <family val="0"/>
      </rPr>
      <t>.</t>
    </r>
  </si>
  <si>
    <r>
      <t xml:space="preserve">BÜYÜK ONARIM </t>
    </r>
    <r>
      <rPr>
        <b/>
        <sz val="10"/>
        <color indexed="10"/>
        <rFont val="Arial"/>
        <family val="2"/>
      </rPr>
      <t>( 2 )</t>
    </r>
  </si>
  <si>
    <t>İCMAL</t>
  </si>
  <si>
    <t>2002K121060</t>
  </si>
  <si>
    <t>2002 - 2004</t>
  </si>
  <si>
    <t>İleri Araştırma</t>
  </si>
  <si>
    <t>2002K121060 NUMARALI İLERİ ARAŞTIRMA PROJELERİNİN ALT PROJESİ</t>
  </si>
  <si>
    <t>Süperkritik CO2 Ort. Vinil Monomer.Pol.</t>
  </si>
  <si>
    <t>2002 - 2003</t>
  </si>
  <si>
    <t>İst.'daki Tar.Din.Yapı Dinamik Özl.Bel.</t>
  </si>
  <si>
    <t>Dolu Kalıba Döküm Teknolojisi ve Uyg.</t>
  </si>
  <si>
    <t>Alüminyumun Elektroliz Yönt. Üre. ve Ultrasonik Yönt. Verimini Art. Araşt.</t>
  </si>
  <si>
    <t>Seramik Süzgeç Üretimi ve Teknolo.Uyg.</t>
  </si>
  <si>
    <t>2003 - 2008</t>
  </si>
  <si>
    <t>İleri Araştırma.Mak-Teç.</t>
  </si>
  <si>
    <t>2003K121070 NUMARALI İLERİ ARAŞTIRMA PROJELERİNİN ALT PROJESİ</t>
  </si>
  <si>
    <t>Dep.Karak.Simül.Yardım.Olası Etki Hasar.Önlenebilmesi İçin Deney Tasar. Modelleme</t>
  </si>
  <si>
    <t>2003 - 2003</t>
  </si>
  <si>
    <t>Fibri.Biyopolimer.Elyaf Katkılı Sent.Polim.Kompozit.Fark.Dış Faktör.Elek-Mek.Geril.Nem UV-Işınl.Çözelt.Etkisi Altı.Yıpranma Olay.</t>
  </si>
  <si>
    <t>2003 - 2005</t>
  </si>
  <si>
    <t>Biyogüvenlik Kapsamında Transgenik Gıda. Belir.Yönelik Kontrol Sistemlerinin Oluş.</t>
  </si>
  <si>
    <t>Çeşitli Bileş.Hid.Üret. ve Yak. Pil. Geliş.</t>
  </si>
  <si>
    <t>İleri Araştırma. Mak-Teçh.</t>
  </si>
  <si>
    <t>Fonksiyonel Biyoplimer Sistemler</t>
  </si>
  <si>
    <t>Termoelektrik Soğutucu.Kull.Üzere P-Tipi BiSe-SbTe-BiSe Yarı İlet. Metal Alaş.Üre.İnc</t>
  </si>
  <si>
    <t>Endüstriyel Uyg.lı Su Bazlı Latexlerin Farklı Yöntemlerle Üretimi ve Kullanım Özlliklerinin Geliştirilmesi</t>
  </si>
  <si>
    <t>2004 - 2005</t>
  </si>
  <si>
    <t>Miroelektronik Tek.Kul.Silissitlerin Ür. Yapısal ve Elektriksel Karakterizasyonu</t>
  </si>
  <si>
    <t>Dış Restorasyon Malz.Üre. (Şemsiye Prj.)</t>
  </si>
  <si>
    <t>Polimer Işık Lifi Ür. Tekn.Geliştirilmesi</t>
  </si>
  <si>
    <t>2004 - 2007</t>
  </si>
  <si>
    <t>Kristal Sır Üretimi ve Uygulaması</t>
  </si>
  <si>
    <t>2005 - 2006</t>
  </si>
  <si>
    <t>Konya-Sille Dolomit Yatağının Demir-Çel. ve Döküm End. Kul. Refrakter Tuğla İçin Gelişt.</t>
  </si>
  <si>
    <t>Dairesel Kesitli Plastik Borular İçinde Değişik Yoğunlukta Küresel Kapsül-Su Karışım Akışının İncelenmesi</t>
  </si>
  <si>
    <t>Niti Şekil Hafızalı Alışım Üretimi ve Şekil Hafıza Etkisinin İncelenmesi</t>
  </si>
  <si>
    <t>2005 - 2007</t>
  </si>
  <si>
    <t>Tarım Ürün. Ağır Metal ve Pestisit Kalıntı. Yerinde Belirlenmesi İçin Sensör Gelişt.</t>
  </si>
  <si>
    <t>Çok Amaçlı Inisurflerin Sentezi ve Yeni Uygulama Alanlarının Geliştirilmesi</t>
  </si>
  <si>
    <t>Endüstriyel Baca Gazlarının Deneysel ve CFD ile Akış Analizi ve Çevre etkileri</t>
  </si>
  <si>
    <t>Demir ve Saç Yüzeyl. Korunması İçin Pasın (Fe203) Atmosferden Etkilenmeyen Magnetite Dönüşt.</t>
  </si>
  <si>
    <t>İnternet Ortamında Gelişt. Veritabanı Yard. İle Gemilerin Başlangıç Aşamasında Tekne Form Parametrelerinin Optimum Seçimi</t>
  </si>
  <si>
    <t>2006 - 2006</t>
  </si>
  <si>
    <t>Kent Bilgi Sistemler. Gürültü Haritalar. Yeri: D100 Karayolu Örneği</t>
  </si>
  <si>
    <t>Fotokırıcı Polimerl. Holografik Bilgi Depo.Teknolojisinin Geliştirilmesi</t>
  </si>
  <si>
    <t>2006 - 2008</t>
  </si>
  <si>
    <t>2005 - 2008</t>
  </si>
  <si>
    <t>Bitkisel Orjinli Pestitler Araş. Ve Uyg.Mer</t>
  </si>
  <si>
    <t>2007 - 2009</t>
  </si>
  <si>
    <t>EĞİTİM</t>
  </si>
  <si>
    <t>SEKTÖRLER</t>
  </si>
  <si>
    <t>DIŞ PARA DEFLATÖRÜ</t>
  </si>
  <si>
    <t>TARIM</t>
  </si>
  <si>
    <t>MADENCİLİK</t>
  </si>
  <si>
    <t>İMALAT</t>
  </si>
  <si>
    <t>ENERJİ</t>
  </si>
  <si>
    <t>ULAŞTIRMA</t>
  </si>
  <si>
    <t>TURİZM</t>
  </si>
  <si>
    <t>KONUT</t>
  </si>
  <si>
    <t>SAĞLIK</t>
  </si>
  <si>
    <t>D. HİZMETLER</t>
  </si>
  <si>
    <t>Açıklama :</t>
  </si>
  <si>
    <t>2. Kamu sabit sermaye yatırım deflatörleri sektördeki toplam(bina, makine-teçhizat) yatırım harcamaları içindir.</t>
  </si>
  <si>
    <t>38.10.09.09</t>
  </si>
  <si>
    <t>m²</t>
  </si>
  <si>
    <t>2013 DEFL</t>
  </si>
  <si>
    <t>PROJE NO.</t>
  </si>
  <si>
    <t>BÜTÇE TÜRÜ</t>
  </si>
  <si>
    <t>EK ÖDENEK</t>
  </si>
  <si>
    <t>EKLENEN</t>
  </si>
  <si>
    <t>AKTARMA</t>
  </si>
  <si>
    <t>LİKİD KARŞILIĞI</t>
  </si>
  <si>
    <t>AKREDİTİF ARTIĞI</t>
  </si>
  <si>
    <t>DÜŞÜLEN</t>
  </si>
  <si>
    <t>2009 Yılı Fiyatlarıyla, Bin TL.</t>
  </si>
  <si>
    <t>YIL SONU KESİN HARCAMA</t>
  </si>
  <si>
    <t>2011 YILI PROGRAM ÖDENEĞİ</t>
  </si>
  <si>
    <t>2011 YILI REVİZE ÖDENEĞİ</t>
  </si>
  <si>
    <t>2016</t>
  </si>
  <si>
    <t>2014 Yılı Fiyatlarıyla, Bin TL.</t>
  </si>
  <si>
    <t>2016 YATIRIM TEKLİFİ</t>
  </si>
  <si>
    <t>4734 sayılı Kamu İhale Kanunu kapsamında sari ihalesi yapılan projeler ve 2014-2016 döneminde bu projeler için taahhüt edilen ödemeler dipnot ile belirtilecektir.</t>
  </si>
  <si>
    <t>2016 YATIRIM TEKLİFİNİN</t>
  </si>
  <si>
    <t>06.5.1.01- Etüt Proje Giderleri</t>
  </si>
  <si>
    <r>
      <t>Üniversitemizin 1998-2007 Yılları Yatırım Programında</t>
    </r>
    <r>
      <rPr>
        <sz val="10"/>
        <rFont val="Arial Tur"/>
        <family val="0"/>
      </rPr>
      <t xml:space="preserve"> yer alan </t>
    </r>
    <r>
      <rPr>
        <b/>
        <sz val="10"/>
        <rFont val="Arial Tur"/>
        <family val="0"/>
      </rPr>
      <t>1998H031590</t>
    </r>
    <r>
      <rPr>
        <sz val="10"/>
        <rFont val="Arial Tur"/>
        <family val="0"/>
      </rPr>
      <t xml:space="preserve"> numaralı </t>
    </r>
    <r>
      <rPr>
        <b/>
        <sz val="10"/>
        <rFont val="Arial Tur"/>
        <family val="0"/>
      </rPr>
      <t>"Merk. Kamp. Hünkar Dai. ve Tar. Bin. Köşk. Rest."</t>
    </r>
    <r>
      <rPr>
        <sz val="10"/>
        <rFont val="Arial Tur"/>
        <family val="0"/>
      </rPr>
      <t xml:space="preserve"> projesi; </t>
    </r>
    <r>
      <rPr>
        <b/>
        <sz val="10"/>
        <rFont val="Arial Tur"/>
        <family val="0"/>
      </rPr>
      <t>2008 Yılı Yatırım Programında 2008H035090</t>
    </r>
    <r>
      <rPr>
        <sz val="10"/>
        <rFont val="Arial Tur"/>
        <family val="0"/>
      </rPr>
      <t xml:space="preserve"> numaralı </t>
    </r>
    <r>
      <rPr>
        <b/>
        <sz val="10"/>
        <rFont val="Arial Tur"/>
        <family val="0"/>
      </rPr>
      <t>"Büyük Onarım"</t>
    </r>
    <r>
      <rPr>
        <sz val="10"/>
        <rFont val="Arial Tur"/>
        <family val="0"/>
      </rPr>
      <t xml:space="preserve"> projesine dahil edilmiş ve bu proje </t>
    </r>
    <r>
      <rPr>
        <b/>
        <sz val="10"/>
        <rFont val="Arial Tur"/>
        <family val="0"/>
      </rPr>
      <t>2014 Yılı Yatırım Tekliflerinde</t>
    </r>
    <r>
      <rPr>
        <sz val="10"/>
        <rFont val="Arial Tur"/>
        <family val="0"/>
      </rPr>
      <t xml:space="preserve"> çok yıllı olarak devam eden projeler grubunda gösterilmiştir.</t>
    </r>
  </si>
  <si>
    <t>2013 YILI PROGRAM ÖDENEĞİ</t>
  </si>
  <si>
    <t>2013 YILI REVİZE ÖDENEĞİ</t>
  </si>
  <si>
    <t>1997 - 2016</t>
  </si>
  <si>
    <t>2008H035090 Numaralı "Büyük Onarım" Projesi Kapsamında Yapılacak.</t>
  </si>
  <si>
    <r>
      <t>Suni Çim Futbol Sahası (4.100 m</t>
    </r>
    <r>
      <rPr>
        <vertAlign val="superscript"/>
        <sz val="10"/>
        <rFont val="Arial"/>
        <family val="2"/>
      </rPr>
      <t>2</t>
    </r>
    <r>
      <rPr>
        <sz val="10"/>
        <rFont val="Arial"/>
        <family val="2"/>
      </rPr>
      <t>) Tribün ve Soyunma Odaları Yapımı</t>
    </r>
  </si>
  <si>
    <r>
      <t>MEVCUT FİZİKİ KAPALI ALANLAR (M</t>
    </r>
    <r>
      <rPr>
        <b/>
        <vertAlign val="superscript"/>
        <sz val="12"/>
        <rFont val="Arial"/>
        <family val="2"/>
      </rPr>
      <t>2</t>
    </r>
    <r>
      <rPr>
        <b/>
        <sz val="12"/>
        <rFont val="Arial"/>
        <family val="2"/>
      </rPr>
      <t>)</t>
    </r>
  </si>
  <si>
    <r>
      <t>DEVAM EDEN VE YILLARA SARİ FİZİKİ KAPALI ALANLAR (M</t>
    </r>
    <r>
      <rPr>
        <b/>
        <vertAlign val="superscript"/>
        <sz val="12"/>
        <rFont val="Arial"/>
        <family val="2"/>
      </rPr>
      <t>2</t>
    </r>
    <r>
      <rPr>
        <b/>
        <sz val="12"/>
        <rFont val="Arial"/>
        <family val="2"/>
      </rPr>
      <t>)</t>
    </r>
  </si>
  <si>
    <r>
      <t>ÜNİV. KAMPÜS KAPALI ALANI (M</t>
    </r>
    <r>
      <rPr>
        <b/>
        <vertAlign val="superscript"/>
        <sz val="12"/>
        <rFont val="Arial"/>
        <family val="2"/>
      </rPr>
      <t>2</t>
    </r>
    <r>
      <rPr>
        <b/>
        <sz val="12"/>
        <rFont val="Arial"/>
        <family val="2"/>
      </rPr>
      <t>)</t>
    </r>
  </si>
  <si>
    <r>
      <t xml:space="preserve">İDARİ BİNALAR    </t>
    </r>
    <r>
      <rPr>
        <b/>
        <sz val="12"/>
        <color indexed="10"/>
        <rFont val="Arial"/>
        <family val="2"/>
      </rPr>
      <t>( * )</t>
    </r>
  </si>
  <si>
    <t>DİĞER</t>
  </si>
  <si>
    <t>Atölye ve Depolar</t>
  </si>
  <si>
    <r>
      <t xml:space="preserve">Rektörlük ve İdari Birimler </t>
    </r>
    <r>
      <rPr>
        <b/>
        <sz val="14"/>
        <color indexed="10"/>
        <rFont val="Arial"/>
        <family val="2"/>
      </rPr>
      <t>( 1 )</t>
    </r>
  </si>
  <si>
    <t>1.420.578,60 m2</t>
  </si>
  <si>
    <t>24.07.23013</t>
  </si>
  <si>
    <t>ÜNİVERSİTE KAMPÜS ALANI: 1.420.578,60 M2</t>
  </si>
  <si>
    <t>MEVCUT FİZİKİ KAPALI ALANLAR (M2)</t>
  </si>
  <si>
    <t>DEVAM EDEN VE YILLARA SARİ FİZİKİ KAPALI ALANLAR (M2)</t>
  </si>
  <si>
    <t>ÜNİV. KAMPÜS KAPALI ALANI (M2)</t>
  </si>
  <si>
    <t>İDARİ BİNALAR     ( * )</t>
  </si>
  <si>
    <t>Laboratuvar</t>
  </si>
  <si>
    <t>Kulüp-Dernekler</t>
  </si>
  <si>
    <t>Kreşler</t>
  </si>
  <si>
    <t>Rektörlük ve İdari Birimler ( 1 )</t>
  </si>
  <si>
    <t>( * ) Yönetimle ilgili tüm yapılar öğretim elamanı büroları, medikososyal, maatba, bilgi işlem, arşiv, ambarlar, döner sermaye tesisleri, teknik bakım ve tesisler (atölyeler) ve kapalı garajlar bu bölümde belirtilecektir.</t>
  </si>
  <si>
    <t>( 1 ) Rektörlük ve İdari Birimler içerisinde; Rektörlük ve İdari birimlerin bulunduğu binalar, medikososyal, merkez maatba, merkez arşiv binası, merkez ambarlar, atölyeler, kapalı garajlar Rektörlük ve İdari Birimler "İdari Binalar" bölümünde gösterilecek kapalı alan büyüklükleri dip not olarak belirtilecektir.</t>
  </si>
  <si>
    <t>(22.06.2009)</t>
  </si>
  <si>
    <t>NOT1:</t>
  </si>
  <si>
    <t>(eski tablolardaki rektorluk 8637+sosyal tesis 2711+sosyal tesis derslik kalan 222+depo 1440=13010-yabancı diller rektor eklenen 1543 dusuldu=11467 bulundu.)</t>
  </si>
  <si>
    <t>(eski tablolardaki sosyal tesis derslik 1388-kres:653-sinema:136-kres:377=kalan 222  rektorluk idari binalar kısmına eklendi.)</t>
  </si>
  <si>
    <t>Yabancı Diller Yüksak Okulu A,B,C,D,</t>
  </si>
  <si>
    <t>Kantin Sosyal Tesislere 323m2, DUSULDU YUKSEKOKULLAR  ILGILI KISIMLARA EKLENDI.</t>
  </si>
  <si>
    <t>FAKÜLTELER KANTIN KISMINA INSAAT FAKULTESI A,B,C,E,F BLOKLARI KANTIN:298m2 EKLENDI.</t>
  </si>
  <si>
    <t>FAKÜLTELER KÜTÜPHANE  KISMINA INSAAT FAKULTESI A,B,C,E,F BLOKLARI KÜTÜPHANE :314m2 EKLENDI.</t>
  </si>
  <si>
    <t>FAKÜLTELER İDARİ BİNALAR KISMINA INSAAT FAKULTESI A,B,C,E,F BLOKLARI TOPLAM=28167-(garaj:3432,25+labor.:7221,58+ders:7727,28+idari:7629,95=26011)=2156m2 EKLENDI.</t>
  </si>
  <si>
    <t>FAKÜLTELER İDARİ BİNALAR KISMINA FEN EDEBİYAT EK A BLOK TOPLAM=6321-(öğr:1920+labor.:1212=3132)=3189m2 EKLENDİ.</t>
  </si>
  <si>
    <t>FAKÜLTELER İDARİ BİNALAR KISMINA FEN EDEBİYAT EK B BLOK TOPLAM=6321-(öğr.:1920+ders.:1212=3132)=3189m2 EKLENDİ.</t>
  </si>
  <si>
    <t>NOT2:</t>
  </si>
  <si>
    <t xml:space="preserve">FAKULTELER LABORATUVAR KISMINA İNŞAAT FAKÜLTESİ D-D1 BLOK=1188m2 </t>
  </si>
  <si>
    <t xml:space="preserve">FAKULTELER İDARİ BİNALAR KISMINA İNŞAAT FAKÜLTESİ D-D1 BLOK=22m2 </t>
  </si>
  <si>
    <t>FAKULTELER İDARİ BİNALAR KISMINA D-D1 BLOK TOPLAM m2=6210m2-(ders:2376m2+labor.1188m2+idari:22m2)=2624m2 EKLENDİ.</t>
  </si>
  <si>
    <t>FAKULTELER İDARİ BİNALAR KISMINA KİMYA METALURJİ B8-B9 BLOK TOPLAM m2=3984m2-(labor.2504m2)=1480m2 EKLENDİ.</t>
  </si>
  <si>
    <t>FAKULTELER DERSLİK KISMINA ELEKTRİK -ELEKTRONİK FAKÜLTESİ =8872m2 EKLENDİ.</t>
  </si>
  <si>
    <t>FAKULTELER LABORATUVAR KISMINA ELEKTRİK ELEKTRONİK FAKÜLTESİ =8117m2 EKLENDİ.</t>
  </si>
  <si>
    <t>FAKULTELER KÜTÜPHANE KISMINA ELEKTRİK ELEKTRONİK FAKÜLTESİ =479m2 EKLENDİ.</t>
  </si>
  <si>
    <t>FAKULTELER KANTIN KISMINA ELEKTRİK ELEKTRONİK FAKÜLTESİ =248m2 EKLENDİ.</t>
  </si>
  <si>
    <t>FAKULTELER KONFERANS+TOPLANTIKISMINA ELEKTRİK ELEKTRONİK FAKÜLTESİ =549m2 EKLENDİ.</t>
  </si>
  <si>
    <t>FAKULTELER İDARİ BİNALAR KISMINA ELEKTRIK ELEKTRONIK TOPLAM =35.000m2-(idari:4673+ders.8872+labor.8117+kütüp.479+kantin:248+konf.topl.549=22938)=12062m2 EKLENDİ.</t>
  </si>
  <si>
    <t>HATIRLATMA          yenisini hazırlarken sinema salonuna yemekhanedeki sinemayı ekle 113 m2= 249m2</t>
  </si>
  <si>
    <t>yeni kres davutpasadakı kres kısmına ekle 387m2 = 764m2</t>
  </si>
  <si>
    <t>yeni yapılan kız yurdunu ekle 891m2 = 7134m2</t>
  </si>
  <si>
    <t>REKTÖRLÜK VE İDARE BİRİMLER KÜTÜPHANE KISMINA KÜTÜPHANE=5665m2 devam eden ve yıllara sari fiziki alanlardan DÜŞÜLDÜ.mevcut kapalı fiziki alanlara EKLENDİ.</t>
  </si>
  <si>
    <t>FAKULTELER DERSLİK KISMINA İNŞAAT FAKÜLTESİ D-D1 BLOK=2376m2 devam eden ve yıllara sari fiziki alanlardan DÜŞÜLDÜ.mevcut kapalı fiziki alanlara EKLENDİ.</t>
  </si>
  <si>
    <t>FAKULTELER LABORATUVAR KISMINA İNŞAAT FAKÜLTESİ D-D1 BLOK=1188m2 devam eden ve yıllara sari fiziki alanlardan DÜŞÜLDÜ.mevcut kapalı fiziki alanlara EKLENDİ.</t>
  </si>
  <si>
    <t>FAKULTELER İDARİ BİNALAR KISMINA İNŞAAT FAKÜLTESİ D-D1 BLOK=22m2 devam eden ve yıllara sari fiziki alanlardan DÜŞÜLDÜ.mevcut kapalı fiziki alanlara EKLENDİ.</t>
  </si>
  <si>
    <t>FAKULTELER İDARİ BİNALAR KISMINA D-D1 BLOK TOPLAM m2=6210m2-(ders:2376m2+labor.1188m2+idari:22m2)=2624m2 devam eden ve yıllara sari fiziki alanlardan DÜŞÜLDÜ.mevcut kapalı fiziki alanlara EKLENDİ.</t>
  </si>
  <si>
    <t>FAKULTELER LABORATUVAR KISMINA İNŞAAT FAKÜLTESİ   H BLOK=4833m2 devam eden ve yıllara sari fiziki alanlardan DÜŞÜLDÜ.mevcut kapalı fiziki alanlara EKLENDİ.</t>
  </si>
  <si>
    <t>FAKULTELER LABORATUVAR KISMINA KİMYA METALURJİ B8-B9 BLOK:998+1506=2504m2 devam eden ve yıllara sari fiziki alanlardan DÜŞÜLDÜ.mevcut kapalı fiziki alanlara EKLENDİ.</t>
  </si>
  <si>
    <t>FAKULTELER İDARİ BİNALAR KISMINA KİMYA METALURJİ B8-B9 BLOK TOPLAM m2=3984m2-(labor.2504m2)=1480m2 devam eden ve yıllara sari fiziki alanlardan DÜŞÜLDÜ.mevcut kapalı fiziki alanlara EKLENDİ.</t>
  </si>
  <si>
    <t>HATIRLATMA   mevcut fiziki alanlar sinema salonuna yemekhanedeki sinemayı eklendi 113 m2= 249m2</t>
  </si>
  <si>
    <t>NOT:1</t>
  </si>
  <si>
    <t xml:space="preserve">       mevcut fiziki alanlar kres davutpasadakı kres kısmına eklendi 387m2 = 764m2</t>
  </si>
  <si>
    <t xml:space="preserve">       mevcutfiziki alanlara kız yurdunu eklendi 891m2 = 7134m2</t>
  </si>
  <si>
    <t>NOT:2</t>
  </si>
  <si>
    <t>FAKULTELER İDARİ BİNALAR KISMINA ELEKTRİK-ELEKTRONİK  FAKÜLTESİ =4673m2 devam eden yıllara sari alandan DÜŞÜLDÜ.mevcut fiziki alanlara EKLENDİ.</t>
  </si>
  <si>
    <t>FAKULTELER DERSLİK KISMINA ELEKTRİK -ELEKTRONİK FAKÜLTESİ =8872m2 devam eden yıllara sari alandan DÜŞÜLDÜ.mevcut fiziki alanlara EKLENDİ.</t>
  </si>
  <si>
    <t>FAKULTELER LABORATUVAR KISMINA ELEKTRİK ELEKTRONİK FAKÜLTESİ =8117m2devam eden yıllara sari alandan DÜŞÜLDÜ.mevcut fiziki alanlara EKLENDİ.</t>
  </si>
  <si>
    <t>FAKULTELER KÜTÜPHANE KISMINA ELEKTRİK ELEKTRONİK FAKÜLTESİ =479m2 devam eden yıllara sari alandan DÜŞÜLDÜ.mevcut fiziki alanlaraEKLENDİ.</t>
  </si>
  <si>
    <t>FAKULTELER KANTIN KISMINA ELEKTRİK ELEKTRONİK FAKÜLTESİ =248m2 devam eden yıllara sari alandan DÜŞÜLDÜ.mevcut fiziki alanlara EKLENDİ.</t>
  </si>
  <si>
    <t>FAKULTELER KONFERANS+TOPLANTIKISMINA ELEKTRİK ELEKTRONİK FAKÜLTESİ =549m2 devam eden yıllara sari alandan DÜŞÜLDÜ.mevcut fiziki alanlaraEKLENDİ.</t>
  </si>
  <si>
    <t>FAKULTELER DERSLİK KISMINA FEN-EDEBIYAT FAKÜLTESİ(dekanlık+eğitim)=3901m2 mevcut fiziki alanlara EKLENDİ.</t>
  </si>
  <si>
    <t>FAKULTELER LABORATUVAR KISMINA FEN-EDEBIYAT FAKÜLTESİ(dekanlık+eğitim)=2657m2 mevcut fiziki alanlara EKLENDİ.</t>
  </si>
  <si>
    <t>FAKULTELER KANTIN/KAFETERYA KISMINA FEN-EDEBIYAT FAKÜLTESİ(dekanlık+eğitim)=167m2 .mevcut fiziki alanlaraEKLENDİ.</t>
  </si>
  <si>
    <t>FAKULTELER KONFERANS+TOPLANTIKISMINA FEN-EDEBIYAT FAKÜLTESİ(dekalık+eğitim) =268m2 mevcut fiziki alanlaraEKLENDİ.</t>
  </si>
  <si>
    <t>REKTÖRLÜK VE İDARE BİRİMLER TOPLANTI VE KONFERANS SALONU KISMINA KONGRE=1521m2 mevcut kapalı fiziki alanlara EKLENDİ.</t>
  </si>
  <si>
    <t>FAKULTELER İDARİ BİNALAR KISMINA FEN EDEBİYAT  FAKÜLTESİ(dekanlık+eğitim)=1486m2 devam eden fiziki alanlara EKLENDİ.</t>
  </si>
  <si>
    <t>05.07,2012 tarihinde</t>
  </si>
  <si>
    <t>FAKULTELER DERSLİK KISMINA FEN-EDEBIYAT FAKÜLTESİ(dekanlık+eğitim)=3901m2 devam eden fiziki alanlara EKLENDİ.</t>
  </si>
  <si>
    <t xml:space="preserve">NOT:1 de mevcut </t>
  </si>
  <si>
    <t>FAKULTELER LABORATUVAR KISMINA FEN-EDEBIYAT FAKÜLTESİ(dekanlık+eğitim)=2657m2 devam eden fiziki alanlara EKLENDİ.</t>
  </si>
  <si>
    <t xml:space="preserve">fiziki alan.işlenen m2 </t>
  </si>
  <si>
    <t>FAKULTELER KANTIN/KAFETERYA KISMINA FEN-EDEBIYAT FAKÜLTESİ(dekanlık+eğitim)=167m2 .devam eden fiziki alanlaraEKLENDİ.</t>
  </si>
  <si>
    <t>cıkarılarak devam eden</t>
  </si>
  <si>
    <t>FAKULTELER KONFERANS+TOPLANTI KISMINA FEN-EDEBIYAT FAKÜLTESİ(dekalık+eğitim) =268m2devam eden fiziki alanlaraEKLENDİ.</t>
  </si>
  <si>
    <t>işlere eklendi</t>
  </si>
  <si>
    <t>FAKULTELER DERSLİK KISMINA EĞİTİM FAKÜLTESİ=2517m2 devam eden fiziki alanlara EKLENDİ.</t>
  </si>
  <si>
    <t>FAKULTELER LABORATUVAR KISMINA EGITIM FAKÜLTESİ=521m2 devam eden fiziki alanlara EKLENDİ.</t>
  </si>
  <si>
    <t>FAKULTELER KANTIN/KAFETERYA KISMINA EĞİTİM FAKÜLTESİ=41m2 .devam eden fiziki alanlara EKLENDİ.</t>
  </si>
  <si>
    <t>FAKULTELER KONFERANS+TOPLANTI KISMINA EĞİTİM FAKÜLTESİ=317m2 mevcut fiziki alanlaraEKLENDİ.</t>
  </si>
  <si>
    <t>REKTÖRLÜK VE İDARİ BİNALAR AÇIK SPOR TESİSLERİ (HALI SAHA)=1500 m2 mevcut fiziki alanlara EKLENDİ.</t>
  </si>
  <si>
    <t>MERKEZ KAMPUS C BLOK FAKÜLTELER DERSLİK KISMINDA  = 846 m2 mevcut fiziki alanlardan DÜŞÜLDÜ.</t>
  </si>
  <si>
    <t>MERKEZ KAMPUS C BLOK FAKÜLTELER LABORATUVAR KISMINDA  = 3255 m2 mevcut fiziki alanlardan DÜŞÜLDÜ.</t>
  </si>
  <si>
    <t>MERKEZ KAMPUS C BLOK FAKÜLTELER EĞİTİM VE DİNLENME TESİSLERİ KISMINDA  = 118 m2 mevcut fiziki alanlardan DÜŞÜLDÜ.</t>
  </si>
  <si>
    <t>ŞİŞLİ KAMPUSU FAKÜLTELER İDARİ BİNALAR KISMINDA =6064m2 mevcut fiziki alankardan DÜŞÜLDÜ</t>
  </si>
  <si>
    <t>ŞİŞLİ KAMPUSU FAKÜLTELER İDARİ BİNALAR KISMINDA =2500m2 mevcut fiziki alankardan DÜŞÜLDÜ</t>
  </si>
  <si>
    <t>ŞİŞLİ KAMPUSU FAKÜLTELER İDARİ BİNALAR KISMINDA =3074m2 mevcut fiziki alankardan DÜŞÜLDÜ</t>
  </si>
  <si>
    <t>ŞİŞLİ KAMPUSU REKTÖRLÜK SOSYAL TESİS YEMEKHANE KISMINDA =2592m2 mevcut fiziki alanlardan DÜŞÜLDÜ</t>
  </si>
  <si>
    <t>2017 YILI YATIRIM TEKLİFİ (Toplam)</t>
  </si>
  <si>
    <t>2017 YATIRIM TEKLİFİ</t>
  </si>
  <si>
    <t>2015 YATIRIM TEKLİFLERİNİN İLAVE ÖDENEK İHTİYAÇ TABLOSU</t>
  </si>
  <si>
    <t>2017</t>
  </si>
  <si>
    <r>
      <t>NOT ( * )</t>
    </r>
    <r>
      <rPr>
        <b/>
        <sz val="11"/>
        <rFont val="Arial"/>
        <family val="2"/>
      </rPr>
      <t>: 2008 Yılı Yatırım Programında 1998H031590</t>
    </r>
    <r>
      <rPr>
        <sz val="11"/>
        <rFont val="Arial"/>
        <family val="2"/>
      </rPr>
      <t xml:space="preserve"> Numaralı </t>
    </r>
    <r>
      <rPr>
        <b/>
        <sz val="11"/>
        <rFont val="Arial"/>
        <family val="2"/>
      </rPr>
      <t>"Merk. Kamp. Hünkar Dai. ve Tar. Bin. Köşk. Rest."</t>
    </r>
    <r>
      <rPr>
        <sz val="11"/>
        <rFont val="Arial"/>
        <family val="2"/>
      </rPr>
      <t xml:space="preserve"> Projesi </t>
    </r>
    <r>
      <rPr>
        <b/>
        <sz val="11"/>
        <rFont val="Arial"/>
        <family val="2"/>
      </rPr>
      <t>2008H035090</t>
    </r>
    <r>
      <rPr>
        <sz val="11"/>
        <rFont val="Arial"/>
        <family val="2"/>
      </rPr>
      <t xml:space="preserve"> Numaralı </t>
    </r>
    <r>
      <rPr>
        <b/>
        <sz val="11"/>
        <rFont val="Arial"/>
        <family val="2"/>
      </rPr>
      <t xml:space="preserve">"Büyük Onarım" </t>
    </r>
    <r>
      <rPr>
        <sz val="11"/>
        <rFont val="Arial"/>
        <family val="2"/>
      </rPr>
      <t>Projesine Dahil Edilmiştir.</t>
    </r>
  </si>
  <si>
    <t>2017 YATIRIM TEKLİFİNİN</t>
  </si>
  <si>
    <t>2014H050240</t>
  </si>
  <si>
    <t>GENEL TOPLAM (2013 + 2014 + 2015)</t>
  </si>
  <si>
    <t>TAVAN  TEKLİFİ</t>
  </si>
  <si>
    <r>
      <t>YILDIZ TEKNİK ÜNİVERSİTESİ 2015-2017 YILI YATIRIM PROGRAMI</t>
    </r>
    <r>
      <rPr>
        <b/>
        <sz val="12"/>
        <color indexed="10"/>
        <rFont val="Arial Tur"/>
        <family val="0"/>
      </rPr>
      <t xml:space="preserve"> (KURUM TEKLİFİ)</t>
    </r>
  </si>
  <si>
    <r>
      <t xml:space="preserve">TABLO-6: İDAME VE YENİLEME YATIRIMLARI </t>
    </r>
    <r>
      <rPr>
        <b/>
        <sz val="14"/>
        <color indexed="10"/>
        <rFont val="Arial Tur"/>
        <family val="0"/>
      </rPr>
      <t>(TAVAN  TEKLİFİ)</t>
    </r>
  </si>
  <si>
    <t>2014 YILI PROGRAM ÖDENEĞİ</t>
  </si>
  <si>
    <t>2014 YILI REVİZE ÖDENEĞİ</t>
  </si>
  <si>
    <r>
      <t xml:space="preserve">2009 YILI ÖDENEĞİ </t>
    </r>
    <r>
      <rPr>
        <b/>
        <sz val="11"/>
        <color indexed="10"/>
        <rFont val="Arial Tur"/>
        <family val="0"/>
      </rPr>
      <t>(1)</t>
    </r>
  </si>
  <si>
    <r>
      <t xml:space="preserve">2009 YILI REVİZE ÖDENEĞİ </t>
    </r>
    <r>
      <rPr>
        <b/>
        <sz val="11"/>
        <color indexed="10"/>
        <rFont val="Arial Tur"/>
        <family val="0"/>
      </rPr>
      <t>(1)</t>
    </r>
  </si>
  <si>
    <r>
      <t xml:space="preserve">2009 YILI HARCAMA (KESİN) </t>
    </r>
    <r>
      <rPr>
        <b/>
        <sz val="11"/>
        <color indexed="10"/>
        <rFont val="Arial Tur"/>
        <family val="0"/>
      </rPr>
      <t>(1)</t>
    </r>
  </si>
  <si>
    <t>2014 H050240</t>
  </si>
  <si>
    <t>TAVAN TEKLİF</t>
  </si>
  <si>
    <r>
      <t xml:space="preserve">Derslik ve Merkezi Birimler </t>
    </r>
    <r>
      <rPr>
        <b/>
        <sz val="12"/>
        <color indexed="10"/>
        <rFont val="Times New Roman"/>
        <family val="1"/>
      </rPr>
      <t>(D.paşa Kampusu Eğitim ve Hizmet Binaları )</t>
    </r>
  </si>
  <si>
    <r>
      <t xml:space="preserve">Kampüs Altyapısı </t>
    </r>
    <r>
      <rPr>
        <b/>
        <sz val="12"/>
        <color indexed="10"/>
        <rFont val="Times New Roman"/>
        <family val="1"/>
      </rPr>
      <t>(Davutpaşa Kampüs Altyapısı)</t>
    </r>
  </si>
  <si>
    <t>FAKÜLTELER EĞİT.VEDINLENME KISMINA INSAAT FAKULTESI A,B,C,E,F BLOKLARI SEMINER+DINLENME:(298m2+118m2)=416m2 EKLENDI.</t>
  </si>
  <si>
    <r>
      <t xml:space="preserve">REKTÖRLÜK VE İDARE BİRİMLER İDARİ BİNALAR(*) KISMINDAKİ </t>
    </r>
    <r>
      <rPr>
        <b/>
        <sz val="12"/>
        <rFont val="Arial"/>
        <family val="2"/>
      </rPr>
      <t>ATÖLYE-DEPO</t>
    </r>
    <r>
      <rPr>
        <sz val="12"/>
        <rFont val="Arial"/>
        <family val="2"/>
      </rPr>
      <t>=1564m2 ,MATBAA=288m2,MEDIKO SOSYAL=1544m2</t>
    </r>
  </si>
  <si>
    <r>
      <t xml:space="preserve">FAKÜLTELER İDARE BİNALAR(*) KISMINDAKİ </t>
    </r>
    <r>
      <rPr>
        <b/>
        <sz val="12"/>
        <rFont val="Arial"/>
        <family val="2"/>
      </rPr>
      <t>KAPALI GARAJ</t>
    </r>
    <r>
      <rPr>
        <sz val="12"/>
        <rFont val="Arial"/>
        <family val="2"/>
      </rPr>
      <t>=5344m2 .</t>
    </r>
  </si>
  <si>
    <r>
      <t>YÜKSEKOKULLAR İDARE BİNALAR (*)KISMINDAKİ</t>
    </r>
    <r>
      <rPr>
        <b/>
        <sz val="12"/>
        <rFont val="Arial"/>
        <family val="2"/>
      </rPr>
      <t xml:space="preserve"> KAPALI GARAJ</t>
    </r>
    <r>
      <rPr>
        <sz val="12"/>
        <rFont val="Arial"/>
        <family val="2"/>
      </rPr>
      <t>=998m2.</t>
    </r>
  </si>
  <si>
    <r>
      <t>REKTÖRLÜK VE İDARE BİRİMLER İDARİ BİNALAR(*) KISMINA</t>
    </r>
    <r>
      <rPr>
        <b/>
        <sz val="12"/>
        <rFont val="Arial"/>
        <family val="2"/>
      </rPr>
      <t xml:space="preserve"> ATÖLYE-DEPO</t>
    </r>
    <r>
      <rPr>
        <sz val="12"/>
        <rFont val="Arial"/>
        <family val="2"/>
      </rPr>
      <t>=1444m2,</t>
    </r>
    <r>
      <rPr>
        <b/>
        <sz val="12"/>
        <rFont val="Arial"/>
        <family val="2"/>
      </rPr>
      <t>SOSYAL TESİS İDARİ BİNA ALANLARI</t>
    </r>
    <r>
      <rPr>
        <sz val="12"/>
        <rFont val="Arial"/>
        <family val="2"/>
      </rPr>
      <t>=2711m2  EKLENDİ.</t>
    </r>
  </si>
  <si>
    <r>
      <t xml:space="preserve">FAKÜLTELER İDARE BİNALAR KISMINA </t>
    </r>
    <r>
      <rPr>
        <b/>
        <sz val="12"/>
        <rFont val="Arial"/>
        <family val="2"/>
      </rPr>
      <t>KAPALI GARAJ</t>
    </r>
    <r>
      <rPr>
        <sz val="12"/>
        <rFont val="Arial"/>
        <family val="2"/>
      </rPr>
      <t>=5344m2 EKLENDİ.</t>
    </r>
  </si>
  <si>
    <r>
      <t>YÜKSEKOKULLAR İDARE BİNALAR KISMINA</t>
    </r>
    <r>
      <rPr>
        <b/>
        <sz val="12"/>
        <rFont val="Arial"/>
        <family val="2"/>
      </rPr>
      <t xml:space="preserve"> </t>
    </r>
    <r>
      <rPr>
        <sz val="12"/>
        <rFont val="Arial"/>
        <family val="2"/>
      </rPr>
      <t>KAPALI GARAJ=998m2 EKLENDİ.</t>
    </r>
  </si>
  <si>
    <r>
      <t xml:space="preserve">REKTÖRLÜK VE İDARE BİRİMLER YEMEKHANE KISMINDAN </t>
    </r>
    <r>
      <rPr>
        <b/>
        <sz val="12"/>
        <rFont val="Arial"/>
        <family val="2"/>
      </rPr>
      <t>KULÜP BİNASI</t>
    </r>
    <r>
      <rPr>
        <sz val="12"/>
        <rFont val="Arial"/>
        <family val="2"/>
      </rPr>
      <t>=256m2 , KANTİN=733m2 DÜŞÜLDÜ.aıt oldukları sütunlara yazıldı.</t>
    </r>
  </si>
  <si>
    <r>
      <rPr>
        <b/>
        <sz val="12"/>
        <rFont val="Arial Tur"/>
        <family val="0"/>
      </rPr>
      <t xml:space="preserve">G,H,J,K,L Bloklarla </t>
    </r>
    <r>
      <rPr>
        <sz val="12"/>
        <rFont val="Arial TUR"/>
        <family val="2"/>
      </rPr>
      <t xml:space="preserve">ilgili olarak İdari Binalar Rektörlüğe 1543m2,Fakültelere 1309m2, Eğitim Alanları-Derslikler Fakültelere 6672m2, Sosyal Alanlar </t>
    </r>
  </si>
  <si>
    <r>
      <t xml:space="preserve">FAKÜLTELER TOPL.VE KONF.KISMINA </t>
    </r>
    <r>
      <rPr>
        <b/>
        <sz val="12"/>
        <rFont val="Arial"/>
        <family val="2"/>
      </rPr>
      <t xml:space="preserve">INSAAT FAKULTESI A,B,C,E,F BLOKLARI </t>
    </r>
    <r>
      <rPr>
        <sz val="12"/>
        <rFont val="Arial"/>
        <family val="2"/>
      </rPr>
      <t>TOPLANTI+KONF.:(158m2+316m2)=474m2 EKLENDI.</t>
    </r>
  </si>
  <si>
    <r>
      <t xml:space="preserve">FAKÜLTELER TOPL.VE KONF.KISMINA </t>
    </r>
    <r>
      <rPr>
        <b/>
        <sz val="12"/>
        <rFont val="Arial"/>
        <family val="2"/>
      </rPr>
      <t>FEN EDEBIYAT EK BLOKLARI A VE B</t>
    </r>
    <r>
      <rPr>
        <sz val="12"/>
        <rFont val="Arial"/>
        <family val="2"/>
      </rPr>
      <t xml:space="preserve"> TOPLANTI:(82m2+82m2)=164m2 EKLENDI.</t>
    </r>
  </si>
  <si>
    <r>
      <t xml:space="preserve">REKTÖRLÜK VE İDARE BİRİMLER İDARİ BİNALAR(*) KISMINDAKİ </t>
    </r>
    <r>
      <rPr>
        <b/>
        <sz val="12"/>
        <rFont val="Arial"/>
        <family val="2"/>
      </rPr>
      <t>ATÖLYE-DEPO</t>
    </r>
    <r>
      <rPr>
        <sz val="12"/>
        <rFont val="Arial"/>
        <family val="2"/>
      </rPr>
      <t>=(davutpasa1444m2 +merkez:120M2)=1564m2</t>
    </r>
  </si>
  <si>
    <r>
      <t>FAKÜLTELER İDARİ BİNALAR KISMINA</t>
    </r>
    <r>
      <rPr>
        <b/>
        <sz val="12"/>
        <rFont val="Arial"/>
        <family val="2"/>
      </rPr>
      <t xml:space="preserve"> KIMYA METALURJI B6-B7-B10</t>
    </r>
    <r>
      <rPr>
        <sz val="12"/>
        <rFont val="Arial"/>
        <family val="2"/>
      </rPr>
      <t xml:space="preserve"> TOPLAM=7150-(öğr.:1425+ders:1352+garaj=3691)=3459m2 EKLENDİ.</t>
    </r>
  </si>
  <si>
    <r>
      <t xml:space="preserve">REKTÖRLÜK VE İDARE BİRİMLER </t>
    </r>
    <r>
      <rPr>
        <b/>
        <sz val="12"/>
        <rFont val="Arial"/>
        <family val="2"/>
      </rPr>
      <t>KÜTÜPHANE</t>
    </r>
    <r>
      <rPr>
        <sz val="12"/>
        <rFont val="Arial"/>
        <family val="2"/>
      </rPr>
      <t xml:space="preserve"> KISMINA KÜTÜPHANE=5665m2 EKLENDİ.</t>
    </r>
  </si>
  <si>
    <r>
      <t xml:space="preserve">FAKULTELER DERSLİK KISMINA </t>
    </r>
    <r>
      <rPr>
        <b/>
        <sz val="12"/>
        <rFont val="Arial"/>
        <family val="2"/>
      </rPr>
      <t>İNŞAAT FAKÜLTESİ D-D1</t>
    </r>
    <r>
      <rPr>
        <sz val="12"/>
        <rFont val="Arial"/>
        <family val="2"/>
      </rPr>
      <t xml:space="preserve"> </t>
    </r>
    <r>
      <rPr>
        <b/>
        <sz val="12"/>
        <rFont val="Arial"/>
        <family val="2"/>
      </rPr>
      <t>BLOK</t>
    </r>
    <r>
      <rPr>
        <sz val="12"/>
        <rFont val="Arial"/>
        <family val="2"/>
      </rPr>
      <t>=2376m2 EKLENDİ.</t>
    </r>
  </si>
  <si>
    <r>
      <t xml:space="preserve">FAKULTELER LABORATUVAR KISMINA </t>
    </r>
    <r>
      <rPr>
        <b/>
        <sz val="12"/>
        <rFont val="Arial"/>
        <family val="2"/>
      </rPr>
      <t>İNŞAAT FAKÜLTESİ H BLOK</t>
    </r>
    <r>
      <rPr>
        <sz val="12"/>
        <rFont val="Arial"/>
        <family val="2"/>
      </rPr>
      <t>=4833m2 EKLENDİ.</t>
    </r>
  </si>
  <si>
    <r>
      <t xml:space="preserve">FAKULTELER LABORATUVAR KISMINA </t>
    </r>
    <r>
      <rPr>
        <b/>
        <sz val="12"/>
        <rFont val="Arial"/>
        <family val="2"/>
      </rPr>
      <t>KİMYA METALURJİ B8-B9 BLOK</t>
    </r>
    <r>
      <rPr>
        <sz val="12"/>
        <rFont val="Arial"/>
        <family val="2"/>
      </rPr>
      <t>:998+1506=2504m2EKLENDİ.</t>
    </r>
  </si>
  <si>
    <r>
      <t xml:space="preserve">FAKULTELER İDARİ BİNALAR KISMINA </t>
    </r>
    <r>
      <rPr>
        <b/>
        <sz val="12"/>
        <rFont val="Arial"/>
        <family val="2"/>
      </rPr>
      <t>ELEKTRİK-ELEKTRONİK  FAKÜLTESİ</t>
    </r>
    <r>
      <rPr>
        <sz val="12"/>
        <rFont val="Arial"/>
        <family val="2"/>
      </rPr>
      <t xml:space="preserve"> =4673m2 EKLENDİ.</t>
    </r>
  </si>
  <si>
    <r>
      <t xml:space="preserve">FAKULTELER İDARİ BİNALAR KISMINA </t>
    </r>
    <r>
      <rPr>
        <b/>
        <sz val="11"/>
        <color indexed="8"/>
        <rFont val="Arial"/>
        <family val="2"/>
      </rPr>
      <t>FEN EDEBİYAT  FAKÜLTESİ(dekanlık+eğitim)</t>
    </r>
    <r>
      <rPr>
        <sz val="11"/>
        <color indexed="8"/>
        <rFont val="Arial"/>
        <family val="2"/>
      </rPr>
      <t>=1486m2 mevcut fiziki alanlara EKLENDİ.</t>
    </r>
  </si>
  <si>
    <r>
      <t xml:space="preserve">REKTÖRLÜK VE İDARE BİRİMLER İDARİ BİNALAR KISMINA </t>
    </r>
    <r>
      <rPr>
        <b/>
        <sz val="11"/>
        <rFont val="Arial"/>
        <family val="2"/>
      </rPr>
      <t>KONGRE</t>
    </r>
    <r>
      <rPr>
        <sz val="11"/>
        <rFont val="Arial"/>
        <family val="2"/>
      </rPr>
      <t>=162m2 mevcut kapalı fiziki alanlara EKLENDİ.</t>
    </r>
  </si>
  <si>
    <r>
      <t>LOJMAN/MISAFIRHANELERE</t>
    </r>
    <r>
      <rPr>
        <b/>
        <sz val="11"/>
        <color indexed="8"/>
        <rFont val="Arial"/>
        <family val="2"/>
      </rPr>
      <t xml:space="preserve"> HALKALI+UMRANIYE+ATAŞEHİR LOJMANLARI</t>
    </r>
    <r>
      <rPr>
        <sz val="11"/>
        <color indexed="8"/>
        <rFont val="Arial"/>
        <family val="2"/>
      </rPr>
      <t xml:space="preserve"> =14013m2 mevcut fiziki alanlara EKLENDİ.</t>
    </r>
  </si>
  <si>
    <r>
      <t xml:space="preserve">FAKULTELER İDARİ BİNALAR KISMINA </t>
    </r>
    <r>
      <rPr>
        <b/>
        <sz val="11"/>
        <color indexed="8"/>
        <rFont val="Arial"/>
        <family val="2"/>
      </rPr>
      <t>EĞİTİM  FAKÜLTESİ</t>
    </r>
    <r>
      <rPr>
        <sz val="11"/>
        <color indexed="8"/>
        <rFont val="Arial"/>
        <family val="2"/>
      </rPr>
      <t>=1967m2 devam eden fiziki alanlara EKLENDİ.</t>
    </r>
  </si>
  <si>
    <r>
      <t xml:space="preserve">REKTÖRLÜK VE İDARİ BİNALAR AÇIK SPOR TESİSLERİ </t>
    </r>
    <r>
      <rPr>
        <b/>
        <sz val="11"/>
        <color indexed="8"/>
        <rFont val="Arial"/>
        <family val="2"/>
      </rPr>
      <t>(HALI SAHA)</t>
    </r>
    <r>
      <rPr>
        <sz val="11"/>
        <color indexed="8"/>
        <rFont val="Arial"/>
        <family val="2"/>
      </rPr>
      <t>=1500 m2 devam eden fiziki alanlara EKLENDİ.</t>
    </r>
  </si>
  <si>
    <r>
      <t>REKTÖRLÜK VE İDARİ BİNALAR KAPALI SPOR TESİSLERİ</t>
    </r>
    <r>
      <rPr>
        <b/>
        <sz val="11"/>
        <color indexed="8"/>
        <rFont val="Arial"/>
        <family val="2"/>
      </rPr>
      <t xml:space="preserve"> (KAPALI YÜZME HAVUZU)</t>
    </r>
    <r>
      <rPr>
        <sz val="11"/>
        <color indexed="8"/>
        <rFont val="Arial"/>
        <family val="2"/>
      </rPr>
      <t>=3937 m2 mevcut fiziki alanlara EKLENDİ.</t>
    </r>
  </si>
  <si>
    <r>
      <t xml:space="preserve">MERKEZ KAMPUS </t>
    </r>
    <r>
      <rPr>
        <b/>
        <sz val="11"/>
        <color indexed="8"/>
        <rFont val="Arial"/>
        <family val="2"/>
      </rPr>
      <t>C BLOK</t>
    </r>
    <r>
      <rPr>
        <sz val="11"/>
        <color indexed="8"/>
        <rFont val="Arial"/>
        <family val="2"/>
      </rPr>
      <t xml:space="preserve"> FAKÜLTELER İDARİ BİNALAR KISMINDA  = 1300+80=1380 m2 mevcut fiziki alanlardan DÜŞÜLDÜ.</t>
    </r>
  </si>
  <si>
    <r>
      <rPr>
        <b/>
        <sz val="11"/>
        <color indexed="8"/>
        <rFont val="Arial"/>
        <family val="2"/>
      </rPr>
      <t>KADIKOY LOJMANLAR</t>
    </r>
    <r>
      <rPr>
        <sz val="11"/>
        <color indexed="8"/>
        <rFont val="Arial"/>
        <family val="2"/>
      </rPr>
      <t xml:space="preserve"> SOSYAL ALAN LOJMAN KISMINDA  = 1960 m2 mevcut fiziki alanlardan DÜŞÜLDÜ.</t>
    </r>
  </si>
  <si>
    <r>
      <rPr>
        <b/>
        <sz val="11"/>
        <color indexed="8"/>
        <rFont val="Arial"/>
        <family val="2"/>
      </rPr>
      <t>ŞİŞLİ KAMPUSU</t>
    </r>
    <r>
      <rPr>
        <sz val="11"/>
        <color indexed="8"/>
        <rFont val="Arial"/>
        <family val="2"/>
      </rPr>
      <t xml:space="preserve"> ARAZİ ALANI ÜNİVERSİTE KAMPÜS ALANINDAN =5982 DÜŞÜLDÜ</t>
    </r>
  </si>
  <si>
    <r>
      <rPr>
        <b/>
        <sz val="11"/>
        <color indexed="8"/>
        <rFont val="Arial"/>
        <family val="2"/>
      </rPr>
      <t>DAVUTPAŞA LOJMANLAR</t>
    </r>
    <r>
      <rPr>
        <sz val="11"/>
        <color indexed="8"/>
        <rFont val="Arial"/>
        <family val="2"/>
      </rPr>
      <t xml:space="preserve"> REKTORLUK LOJMANLAR KISMINA =34150m2 devam eden fiziki alanlara EKLENDİ </t>
    </r>
  </si>
  <si>
    <t>2014 YILI</t>
  </si>
  <si>
    <t xml:space="preserve">2014 YILI </t>
  </si>
  <si>
    <r>
      <t xml:space="preserve">REKTÖRLÜK VE İDARE BİRİMLER İDARİ BİNALAR(*) KISMINDAKİ </t>
    </r>
    <r>
      <rPr>
        <b/>
        <sz val="11"/>
        <rFont val="Arial"/>
        <family val="2"/>
      </rPr>
      <t>ATÖLYE-DEPO</t>
    </r>
    <r>
      <rPr>
        <sz val="10"/>
        <rFont val="Arial"/>
        <family val="0"/>
      </rPr>
      <t>=1564m2 ,MATBAA=288m2,MEDIKO SOSYAL=1544m2</t>
    </r>
  </si>
  <si>
    <r>
      <t xml:space="preserve">FAKÜLTELER İDARE BİNALAR(*) KISMINDAKİ </t>
    </r>
    <r>
      <rPr>
        <b/>
        <sz val="11"/>
        <rFont val="Arial"/>
        <family val="2"/>
      </rPr>
      <t>KAPALI GARAJ</t>
    </r>
    <r>
      <rPr>
        <sz val="10"/>
        <rFont val="Arial"/>
        <family val="0"/>
      </rPr>
      <t>=5344m2 .</t>
    </r>
  </si>
  <si>
    <r>
      <t>YÜKSEKOKULLAR İDARE BİNALAR (*)KISMINDAKİ</t>
    </r>
    <r>
      <rPr>
        <b/>
        <sz val="12"/>
        <rFont val="Arial"/>
        <family val="2"/>
      </rPr>
      <t xml:space="preserve"> </t>
    </r>
    <r>
      <rPr>
        <b/>
        <sz val="11"/>
        <rFont val="Arial"/>
        <family val="2"/>
      </rPr>
      <t>KAPALI GARAJ</t>
    </r>
    <r>
      <rPr>
        <sz val="10"/>
        <rFont val="Arial"/>
        <family val="0"/>
      </rPr>
      <t>=998m2.</t>
    </r>
  </si>
  <si>
    <r>
      <t>REKTÖRLÜK VE İDARE BİRİMLER İDARİ BİNALAR(*) KISMINA</t>
    </r>
    <r>
      <rPr>
        <b/>
        <sz val="11"/>
        <rFont val="Arial"/>
        <family val="2"/>
      </rPr>
      <t xml:space="preserve"> ATÖLYE-DEPO</t>
    </r>
    <r>
      <rPr>
        <sz val="10"/>
        <rFont val="Arial"/>
        <family val="0"/>
      </rPr>
      <t>=1444m2,</t>
    </r>
    <r>
      <rPr>
        <b/>
        <sz val="11"/>
        <rFont val="Arial"/>
        <family val="2"/>
      </rPr>
      <t>SOSYAL TESİS İDARİ BİNA ALANLARI</t>
    </r>
    <r>
      <rPr>
        <sz val="10"/>
        <rFont val="Arial"/>
        <family val="0"/>
      </rPr>
      <t>=2711m2  EKLENDİ.</t>
    </r>
  </si>
  <si>
    <r>
      <t xml:space="preserve">FAKÜLTELER İDARE BİNALAR KISMINA </t>
    </r>
    <r>
      <rPr>
        <b/>
        <sz val="11"/>
        <rFont val="Arial"/>
        <family val="2"/>
      </rPr>
      <t>KAPALI GARAJ</t>
    </r>
    <r>
      <rPr>
        <sz val="10"/>
        <rFont val="Arial"/>
        <family val="0"/>
      </rPr>
      <t>=5344m2 EKLENDİ.</t>
    </r>
  </si>
  <si>
    <r>
      <t>YÜKSEKOKULLAR İDARE BİNALAR KISMINA</t>
    </r>
    <r>
      <rPr>
        <b/>
        <sz val="11"/>
        <rFont val="Arial"/>
        <family val="2"/>
      </rPr>
      <t xml:space="preserve"> </t>
    </r>
    <r>
      <rPr>
        <sz val="11"/>
        <rFont val="Arial"/>
        <family val="2"/>
      </rPr>
      <t>KAPALI GARAJ</t>
    </r>
    <r>
      <rPr>
        <sz val="10"/>
        <rFont val="Arial"/>
        <family val="0"/>
      </rPr>
      <t>=998m2 EKLENDİ.</t>
    </r>
  </si>
  <si>
    <r>
      <t xml:space="preserve">REKTÖRLÜK VE İDARE BİRİMLER YEMEKHANE KISMINDAN </t>
    </r>
    <r>
      <rPr>
        <b/>
        <sz val="11"/>
        <rFont val="Arial"/>
        <family val="2"/>
      </rPr>
      <t>KULÜP BİNASI</t>
    </r>
    <r>
      <rPr>
        <sz val="10"/>
        <rFont val="Arial"/>
        <family val="2"/>
      </rPr>
      <t>=256m2 , KANTİN=733m2 DÜŞÜLDÜ.aıt oldukları sütunlara yazıldı.</t>
    </r>
  </si>
  <si>
    <r>
      <rPr>
        <b/>
        <sz val="11"/>
        <rFont val="Arial Tur"/>
        <family val="0"/>
      </rPr>
      <t>G,H,J,K,L Bloklarla</t>
    </r>
    <r>
      <rPr>
        <b/>
        <sz val="10"/>
        <rFont val="Arial Tur"/>
        <family val="0"/>
      </rPr>
      <t xml:space="preserve"> </t>
    </r>
    <r>
      <rPr>
        <sz val="10"/>
        <rFont val="Arial Tur"/>
        <family val="2"/>
      </rPr>
      <t xml:space="preserve">ilgili olarak İdari Binalar Rektörlüğe 1543m2,Fakültelere 1309m2, Eğitim Alanları-Derslikler Fakültelere 6672m2, Sosyal Alanlar </t>
    </r>
  </si>
  <si>
    <r>
      <t xml:space="preserve">FAKÜLTELER TOPL.VE KONF.KISMINA </t>
    </r>
    <r>
      <rPr>
        <b/>
        <sz val="11"/>
        <rFont val="Arial"/>
        <family val="2"/>
      </rPr>
      <t xml:space="preserve">INSAAT FAKULTESI A,B,C,E,F BLOKLARI </t>
    </r>
    <r>
      <rPr>
        <sz val="10"/>
        <rFont val="Arial"/>
        <family val="0"/>
      </rPr>
      <t>TOPLANTI+KONF.:(158m2+316m2)=474m2 EKLENDI.</t>
    </r>
  </si>
  <si>
    <r>
      <t>FAKÜLTELER EĞİT.VEDINLENME KISMINA INSAAT FAKULTESI A,B,C,E,F BLOKLARI</t>
    </r>
    <r>
      <rPr>
        <sz val="10"/>
        <rFont val="Arial"/>
        <family val="0"/>
      </rPr>
      <t xml:space="preserve"> SEMINER+DINLENME:(298m2+118m2)=416m2 EKLENDI.</t>
    </r>
  </si>
  <si>
    <r>
      <t xml:space="preserve">FAKÜLTELER TOPL.VE KONF.KISMINA </t>
    </r>
    <r>
      <rPr>
        <b/>
        <sz val="11"/>
        <rFont val="Arial"/>
        <family val="2"/>
      </rPr>
      <t>FEN EDEBIYAT EK BLOKLARI A VE B</t>
    </r>
    <r>
      <rPr>
        <sz val="10"/>
        <rFont val="Arial"/>
        <family val="0"/>
      </rPr>
      <t xml:space="preserve"> TOPLANTI:(82m2+82m2)=164m2 EKLENDI.</t>
    </r>
  </si>
  <si>
    <r>
      <t xml:space="preserve">REKTÖRLÜK VE İDARE BİRİMLER İDARİ BİNALAR(*) KISMINDAKİ </t>
    </r>
    <r>
      <rPr>
        <b/>
        <sz val="11"/>
        <rFont val="Arial"/>
        <family val="2"/>
      </rPr>
      <t>ATÖLYE-DEPO</t>
    </r>
    <r>
      <rPr>
        <sz val="10"/>
        <rFont val="Arial"/>
        <family val="0"/>
      </rPr>
      <t>=(davutpasa1444m2 +merkez:120M2)=1564m2</t>
    </r>
  </si>
  <si>
    <r>
      <t>FAKÜLTELER İDARİ BİNALAR KISMINA</t>
    </r>
    <r>
      <rPr>
        <b/>
        <sz val="10"/>
        <rFont val="Arial"/>
        <family val="2"/>
      </rPr>
      <t xml:space="preserve"> </t>
    </r>
    <r>
      <rPr>
        <b/>
        <sz val="11"/>
        <rFont val="Arial"/>
        <family val="2"/>
      </rPr>
      <t>KIMYA METALURJI B6-B7-B10</t>
    </r>
    <r>
      <rPr>
        <sz val="10"/>
        <rFont val="Arial"/>
        <family val="2"/>
      </rPr>
      <t xml:space="preserve"> TOPLAM=7150-(öğr.:1425+ders:1352+garaj=3691)=3459m2 EKLENDİ.</t>
    </r>
  </si>
  <si>
    <r>
      <t xml:space="preserve">REKTÖRLÜK VE İDARE BİRİMLER </t>
    </r>
    <r>
      <rPr>
        <b/>
        <sz val="11"/>
        <rFont val="Arial"/>
        <family val="2"/>
      </rPr>
      <t>KÜTÜPHANE</t>
    </r>
    <r>
      <rPr>
        <sz val="10"/>
        <rFont val="Arial"/>
        <family val="0"/>
      </rPr>
      <t xml:space="preserve"> KISMINA KÜTÜPHANE=5665m2 EKLENDİ.</t>
    </r>
  </si>
  <si>
    <r>
      <t xml:space="preserve">FAKULTELER DERSLİK KISMINA </t>
    </r>
    <r>
      <rPr>
        <b/>
        <sz val="11"/>
        <rFont val="Arial"/>
        <family val="2"/>
      </rPr>
      <t>İNŞAAT FAKÜLTESİ D-D1</t>
    </r>
    <r>
      <rPr>
        <sz val="10"/>
        <rFont val="Arial"/>
        <family val="0"/>
      </rPr>
      <t xml:space="preserve"> </t>
    </r>
    <r>
      <rPr>
        <b/>
        <sz val="11"/>
        <rFont val="Arial"/>
        <family val="2"/>
      </rPr>
      <t>BLOK</t>
    </r>
    <r>
      <rPr>
        <sz val="10"/>
        <rFont val="Arial"/>
        <family val="0"/>
      </rPr>
      <t>=2376m2 EKLENDİ.</t>
    </r>
  </si>
  <si>
    <r>
      <t xml:space="preserve">FAKULTELER LABORATUVAR KISMINA </t>
    </r>
    <r>
      <rPr>
        <b/>
        <sz val="11"/>
        <rFont val="Arial"/>
        <family val="2"/>
      </rPr>
      <t>İNŞAAT FAKÜLTESİ H BLOK</t>
    </r>
    <r>
      <rPr>
        <sz val="10"/>
        <rFont val="Arial"/>
        <family val="0"/>
      </rPr>
      <t>=4833m2 EKLENDİ.</t>
    </r>
  </si>
  <si>
    <r>
      <t xml:space="preserve">FAKULTELER LABORATUVAR KISMINA </t>
    </r>
    <r>
      <rPr>
        <b/>
        <sz val="11"/>
        <rFont val="Arial"/>
        <family val="2"/>
      </rPr>
      <t>KİMYA METALURJİ B8-B9 BLOK</t>
    </r>
    <r>
      <rPr>
        <sz val="10"/>
        <rFont val="Arial"/>
        <family val="0"/>
      </rPr>
      <t>:998+1506=2504m2EKLENDİ.</t>
    </r>
  </si>
  <si>
    <r>
      <t xml:space="preserve">FAKULTELER İDARİ BİNALAR KISMINA </t>
    </r>
    <r>
      <rPr>
        <b/>
        <sz val="11"/>
        <rFont val="Arial"/>
        <family val="2"/>
      </rPr>
      <t>ELEKTRİK-ELEKTRONİK  FAKÜLTESİ</t>
    </r>
    <r>
      <rPr>
        <sz val="10"/>
        <rFont val="Arial"/>
        <family val="0"/>
      </rPr>
      <t xml:space="preserve"> =4673m2 EKLENDİ.</t>
    </r>
  </si>
  <si>
    <r>
      <t xml:space="preserve">FAKULTELER İDARİ BİNALAR KISMINA </t>
    </r>
    <r>
      <rPr>
        <b/>
        <sz val="11"/>
        <color indexed="8"/>
        <rFont val="Arial"/>
        <family val="2"/>
      </rPr>
      <t>FEN EDEBİYAT  FAKÜLTESİ(dekanlık+eğitim)</t>
    </r>
    <r>
      <rPr>
        <sz val="10"/>
        <color indexed="8"/>
        <rFont val="Arial"/>
        <family val="2"/>
      </rPr>
      <t>=1486m2 mevcut fiziki alanlara EKLENDİ.</t>
    </r>
  </si>
  <si>
    <r>
      <t xml:space="preserve">REKTÖRLÜK VE İDARE BİRİMLER İDARİ BİNALAR KISMINA </t>
    </r>
    <r>
      <rPr>
        <b/>
        <sz val="11"/>
        <rFont val="Arial"/>
        <family val="2"/>
      </rPr>
      <t>KONGRE</t>
    </r>
    <r>
      <rPr>
        <sz val="10"/>
        <rFont val="Arial"/>
        <family val="2"/>
      </rPr>
      <t>=162m2 mevcut kapalı fiziki alanlara EKLENDİ.</t>
    </r>
  </si>
  <si>
    <r>
      <t>LOJMAN/MISAFIRHANELERE</t>
    </r>
    <r>
      <rPr>
        <b/>
        <sz val="11"/>
        <color indexed="8"/>
        <rFont val="Arial"/>
        <family val="2"/>
      </rPr>
      <t xml:space="preserve"> HALKALI+UMRANIYE+ATAŞEHİR LOJMANLARI</t>
    </r>
    <r>
      <rPr>
        <sz val="10"/>
        <color indexed="8"/>
        <rFont val="Arial"/>
        <family val="2"/>
      </rPr>
      <t xml:space="preserve"> =14013m2 mevcut fiziki alanlara EKLENDİ.</t>
    </r>
  </si>
  <si>
    <r>
      <t xml:space="preserve">FAKULTELER İDARİ BİNALAR KISMINA </t>
    </r>
    <r>
      <rPr>
        <b/>
        <sz val="11"/>
        <color indexed="8"/>
        <rFont val="Arial"/>
        <family val="2"/>
      </rPr>
      <t>EĞİTİM  FAKÜLTESİ</t>
    </r>
    <r>
      <rPr>
        <sz val="10"/>
        <color indexed="8"/>
        <rFont val="Arial"/>
        <family val="2"/>
      </rPr>
      <t>=1967m2 devam eden fiziki alanlara EKLENDİ.</t>
    </r>
  </si>
  <si>
    <r>
      <t xml:space="preserve">REKTÖRLÜK VE İDARİ BİNALAR AÇIK SPOR TESİSLERİ </t>
    </r>
    <r>
      <rPr>
        <b/>
        <sz val="11"/>
        <color indexed="8"/>
        <rFont val="Arial"/>
        <family val="2"/>
      </rPr>
      <t>(HALI SAHA)</t>
    </r>
    <r>
      <rPr>
        <sz val="10"/>
        <color indexed="8"/>
        <rFont val="Arial"/>
        <family val="2"/>
      </rPr>
      <t>=1500 m2 devam eden fiziki alanlara EKLENDİ.</t>
    </r>
  </si>
  <si>
    <r>
      <t>REKTÖRLÜK VE İDARİ BİNALAR KAPALI SPOR TESİSLERİ</t>
    </r>
    <r>
      <rPr>
        <b/>
        <sz val="11"/>
        <color indexed="8"/>
        <rFont val="Arial"/>
        <family val="2"/>
      </rPr>
      <t xml:space="preserve"> (KAPALI YÜZME HAVUZU)</t>
    </r>
    <r>
      <rPr>
        <sz val="10"/>
        <color indexed="8"/>
        <rFont val="Arial"/>
        <family val="2"/>
      </rPr>
      <t>=3937 m2 mevcut fiziki alanlara EKLENDİ.</t>
    </r>
  </si>
  <si>
    <r>
      <t xml:space="preserve">MERKEZ KAMPUS </t>
    </r>
    <r>
      <rPr>
        <b/>
        <sz val="11"/>
        <color indexed="8"/>
        <rFont val="Arial"/>
        <family val="2"/>
      </rPr>
      <t>C BLOK</t>
    </r>
    <r>
      <rPr>
        <sz val="10"/>
        <color indexed="8"/>
        <rFont val="Arial"/>
        <family val="2"/>
      </rPr>
      <t xml:space="preserve"> FAKÜLTELER İDARİ BİNALAR KISMINDA  = 1300+80=1380 m2 mevcut fiziki alanlardan DÜŞÜLDÜ.</t>
    </r>
  </si>
  <si>
    <r>
      <rPr>
        <b/>
        <sz val="11"/>
        <color indexed="8"/>
        <rFont val="Arial"/>
        <family val="2"/>
      </rPr>
      <t>KADIKOY LOJMANLAR</t>
    </r>
    <r>
      <rPr>
        <sz val="10"/>
        <color indexed="8"/>
        <rFont val="Arial"/>
        <family val="2"/>
      </rPr>
      <t xml:space="preserve"> SOSYAL ALAN LOJMAN KISMINDA  = 1960 m2 mevcut fiziki alanlardan DÜŞÜLDÜ.</t>
    </r>
  </si>
  <si>
    <r>
      <rPr>
        <b/>
        <sz val="11"/>
        <color indexed="8"/>
        <rFont val="Arial"/>
        <family val="2"/>
      </rPr>
      <t>ŞİŞLİ KAMPUSU</t>
    </r>
    <r>
      <rPr>
        <sz val="10"/>
        <color indexed="8"/>
        <rFont val="Arial"/>
        <family val="2"/>
      </rPr>
      <t xml:space="preserve"> ARAZİ ALANI ÜNİVERSİTE KAMPÜS ALANINDAN =5982 DÜŞÜLDÜ</t>
    </r>
  </si>
  <si>
    <r>
      <rPr>
        <b/>
        <sz val="11"/>
        <color indexed="8"/>
        <rFont val="Arial"/>
        <family val="2"/>
      </rPr>
      <t>DAVUTPAŞA LOJMANLAR</t>
    </r>
    <r>
      <rPr>
        <sz val="10"/>
        <color indexed="8"/>
        <rFont val="Arial"/>
        <family val="2"/>
      </rPr>
      <t xml:space="preserve"> REKTORLUK LOJMANLAR KISMINA =34150m2 devam eden fiziki alanlara EKLENDİ </t>
    </r>
  </si>
  <si>
    <r>
      <t xml:space="preserve">FAKULTELER İDARİ BİNALAR KISMINA </t>
    </r>
    <r>
      <rPr>
        <b/>
        <sz val="11"/>
        <color indexed="8"/>
        <rFont val="Arial"/>
        <family val="2"/>
      </rPr>
      <t>EĞİTİM  FAKÜLTESİ</t>
    </r>
    <r>
      <rPr>
        <sz val="10"/>
        <color indexed="8"/>
        <rFont val="Arial"/>
        <family val="2"/>
      </rPr>
      <t>=1967m2 mevcut fiziki alanlara EKLENDİ.</t>
    </r>
  </si>
  <si>
    <t>FAKULTELER DERSLİK KISMINA EĞİTİM FAKÜLTESİ=2517m2 mevcut fiziki alanlara EKLENDİ.</t>
  </si>
  <si>
    <t>FAKULTELER LABORATUVAR KISMINA EGITIM FAKÜLTESİ=521m2 mevcut fiziki alanlara EKLENDİ.</t>
  </si>
  <si>
    <t>FAKULTELER KANTIN/KAFETERYA KISMINA EĞİTİM FAKÜLTESİ=41m2 mevcut fiziki alanlara EKLENDİ.</t>
  </si>
  <si>
    <t>REKTORLUK LOJMANLARA DAVUTPAŞA LOJMANLAR = 34150 m2 mevcut fiziki alanlara EKLENDİ.</t>
  </si>
  <si>
    <r>
      <t>FAKULTELER AÇIK SPOR TESİSİ REKTORLUK ACIK SPOR TESISINE EKLENDI</t>
    </r>
    <r>
      <rPr>
        <sz val="10"/>
        <color indexed="8"/>
        <rFont val="Arial"/>
        <family val="2"/>
      </rPr>
      <t>=3.053m2 mevcut fiziki alanlara EKLENDİ.</t>
    </r>
  </si>
  <si>
    <t>YUKSEKOKULLAR ACIK SPOR TESISINE YAZILAN 1.500m2  yanlış yazıldıgı için silindi.</t>
  </si>
  <si>
    <t xml:space="preserve"> *İktisadi ve İdari Bilimler Fak. (14.174m2)  2015 Yılı 2.500 m2 )                                                                                                 *İnşaat Don+Merkez Kampüs Kültür ve Kongre Merkezi 10.000m2 )                                                                                                                                                *Davutpşa Kampüsü Rektörlük ve İdari Birimler Binası (15.000 M2)                                                                          *Davutpaşa Kampüsü Makine Fakültesi Binası (30.000m2)</t>
  </si>
  <si>
    <t>NOT: 2014 Yılında Yeni Proje  Numarası ile  devam etmektedir.  2014 Yılı Proje Nosu : 2014H0050240</t>
  </si>
  <si>
    <t>Tablo-13:  KAMU SABİT SERMAYE YATIRIM VE DIŞ PARA DEFLATÖRLERİ (2015=1,0000000)</t>
  </si>
  <si>
    <t>1. Proje hangi sektörde yer alıyorsa o sektöre ait yatırım deflatörü kullanılacak, cari yıl fiyatlarıyla olan harcamalar ilgili yılın deflatörüne bölünerek 2015 yılı fiyatlarına dönüştürülecektir.</t>
  </si>
  <si>
    <t>3. Cari fiyatlarla olan dış para harcamaları (TL cinsinden), ilgili yılın dış para deflatörüne bölünerek 2015 yılı fiyatlarına dönüştürülecektir.</t>
  </si>
  <si>
    <r>
      <t xml:space="preserve">4. 2015 yılı kur değeri olarak </t>
    </r>
    <r>
      <rPr>
        <b/>
        <u val="single"/>
        <sz val="12"/>
        <rFont val="Arial"/>
        <family val="2"/>
      </rPr>
      <t>1 ABD Doları =  2,2154 TL</t>
    </r>
    <r>
      <rPr>
        <u val="single"/>
        <sz val="12"/>
        <rFont val="Arial"/>
        <family val="2"/>
      </rPr>
      <t xml:space="preserve"> </t>
    </r>
    <r>
      <rPr>
        <sz val="12"/>
        <rFont val="Arial"/>
        <family val="2"/>
      </rPr>
      <t>alınacaktır (</t>
    </r>
    <r>
      <rPr>
        <b/>
        <sz val="12"/>
        <rFont val="Arial"/>
        <family val="2"/>
      </rPr>
      <t xml:space="preserve">2016 yılı için 1 ABD Doları = 2,2824 TL, 2017 yılı için 1 ABD Doları=2,3506 TL olarak dikkate alınacaktır.) </t>
    </r>
  </si>
  <si>
    <t>2014H050240 AÇIK VE KAPALI SPOR TESİSLERİ</t>
  </si>
  <si>
    <r>
      <t xml:space="preserve">TABLO-1: 2016 - 2018 DÖNEMİ YATIRIM TEKLİFLERİ ÖZET TABLOSU </t>
    </r>
    <r>
      <rPr>
        <b/>
        <sz val="14"/>
        <color indexed="10"/>
        <rFont val="Arial Tur"/>
        <family val="0"/>
      </rPr>
      <t>(TAVAN TEKLİFİ)</t>
    </r>
  </si>
  <si>
    <t>2016 Yılı Fiyatlarıyla, Bin TL.</t>
  </si>
  <si>
    <t>4734 sayılı Kamu İhale Kanunu kapsamında sari ihalesi yapılan projeler ve 2016-2018 döneminde bu projeler için taahhüt edilen ödemeler dipnot ile belirtilecektir.</t>
  </si>
  <si>
    <t>2018 YATIRIM TEKLİFİ</t>
  </si>
  <si>
    <t>2018</t>
  </si>
  <si>
    <t>2015 YILI PROGRAM ÖDENEĞİ</t>
  </si>
  <si>
    <t>2018 YATIRIM TEKLİFİNİN</t>
  </si>
  <si>
    <t xml:space="preserve"> TAVAN TEKLFİ</t>
  </si>
  <si>
    <r>
      <t xml:space="preserve">1997H031070 DERSLİK VE MERKEZİ BİRİMLER </t>
    </r>
    <r>
      <rPr>
        <b/>
        <sz val="12"/>
        <color indexed="10"/>
        <rFont val="Arial Tur"/>
        <family val="0"/>
      </rPr>
      <t>(D.Paşa Kamp.Eğitim ve Hizm.Bin.(107482m</t>
    </r>
    <r>
      <rPr>
        <b/>
        <vertAlign val="superscript"/>
        <sz val="12"/>
        <color indexed="10"/>
        <rFont val="Arial Tur"/>
        <family val="0"/>
      </rPr>
      <t>2</t>
    </r>
    <r>
      <rPr>
        <b/>
        <sz val="12"/>
        <color indexed="10"/>
        <rFont val="Arial Tur"/>
        <family val="0"/>
      </rPr>
      <t>))</t>
    </r>
  </si>
  <si>
    <r>
      <t xml:space="preserve">2000H031620 KAMPÜS ALTYAPISI </t>
    </r>
    <r>
      <rPr>
        <b/>
        <sz val="12"/>
        <color indexed="10"/>
        <rFont val="Arial Tur"/>
        <family val="0"/>
      </rPr>
      <t>(D.Paşa Kampüsü Altyapısı)</t>
    </r>
  </si>
  <si>
    <r>
      <t xml:space="preserve">BÜYÜK ONARIM </t>
    </r>
    <r>
      <rPr>
        <b/>
        <sz val="12"/>
        <color indexed="10"/>
        <rFont val="Arial Tur"/>
        <family val="0"/>
      </rPr>
      <t>( * )</t>
    </r>
  </si>
  <si>
    <r>
      <t xml:space="preserve">KAMPÜS ALTYAPISI </t>
    </r>
    <r>
      <rPr>
        <b/>
        <sz val="12"/>
        <color indexed="10"/>
        <rFont val="Arial Tur"/>
        <family val="0"/>
      </rPr>
      <t>(Davutpaşa Kampus Altyapısı)</t>
    </r>
  </si>
  <si>
    <r>
      <t xml:space="preserve">TABLO-1: 2016 - 2018 DÖNEMİ YATIRIM TEKLİFLERİ ÖZET TABLOSU </t>
    </r>
    <r>
      <rPr>
        <b/>
        <sz val="12"/>
        <color indexed="10"/>
        <rFont val="Arial Tur"/>
        <family val="0"/>
      </rPr>
      <t>(KURUM TEKLİFİ)</t>
    </r>
  </si>
  <si>
    <t>2015 SONUNA KADAR TAHMİNİ KÜMÜLATİF HARCAMA</t>
  </si>
  <si>
    <t>2016 YILI YATIRIM TEKLİFİ</t>
  </si>
  <si>
    <t>2018 YILI YATIRIM TEKLİFİ (Toplam)</t>
  </si>
  <si>
    <t>2008-2018</t>
  </si>
  <si>
    <t>YILSONU KESİN HARCAMA</t>
  </si>
  <si>
    <t>2015 YILI REVİZE ÖDENEĞİ</t>
  </si>
  <si>
    <t>1997-2018</t>
  </si>
  <si>
    <t>2000-2018</t>
  </si>
  <si>
    <t>2017, YATIRIM TEKLİFİ</t>
  </si>
  <si>
    <r>
      <t>Üniversitemizin 1998-2007 Yılları Yatırım Programında</t>
    </r>
    <r>
      <rPr>
        <sz val="10"/>
        <rFont val="Arial Tur"/>
        <family val="0"/>
      </rPr>
      <t xml:space="preserve"> yer alan </t>
    </r>
    <r>
      <rPr>
        <b/>
        <sz val="10"/>
        <rFont val="Arial Tur"/>
        <family val="0"/>
      </rPr>
      <t>1998H031590</t>
    </r>
    <r>
      <rPr>
        <sz val="10"/>
        <rFont val="Arial Tur"/>
        <family val="0"/>
      </rPr>
      <t xml:space="preserve"> numaralı </t>
    </r>
    <r>
      <rPr>
        <b/>
        <sz val="10"/>
        <rFont val="Arial Tur"/>
        <family val="0"/>
      </rPr>
      <t>"Merk. Kamp. Hünkar Dai. ve Tar. Bin. Köşk. Rest."</t>
    </r>
    <r>
      <rPr>
        <sz val="10"/>
        <rFont val="Arial Tur"/>
        <family val="0"/>
      </rPr>
      <t xml:space="preserve"> projesi; </t>
    </r>
    <r>
      <rPr>
        <b/>
        <sz val="10"/>
        <rFont val="Arial Tur"/>
        <family val="0"/>
      </rPr>
      <t>2008 Yılı Yatırım Programında 2008H035090</t>
    </r>
    <r>
      <rPr>
        <sz val="10"/>
        <rFont val="Arial Tur"/>
        <family val="0"/>
      </rPr>
      <t xml:space="preserve"> numaralı </t>
    </r>
    <r>
      <rPr>
        <b/>
        <sz val="10"/>
        <rFont val="Arial Tur"/>
        <family val="0"/>
      </rPr>
      <t>"Büyük Onarım"</t>
    </r>
    <r>
      <rPr>
        <sz val="10"/>
        <rFont val="Arial Tur"/>
        <family val="0"/>
      </rPr>
      <t xml:space="preserve"> projesine dahil edilmiş ve bu proje </t>
    </r>
    <r>
      <rPr>
        <b/>
        <sz val="10"/>
        <rFont val="Arial Tur"/>
        <family val="0"/>
      </rPr>
      <t>2016 Yılı Yatırım Tekliflerinde</t>
    </r>
    <r>
      <rPr>
        <sz val="10"/>
        <rFont val="Arial Tur"/>
        <family val="0"/>
      </rPr>
      <t xml:space="preserve"> çok yıllı olarak devam eden projeler grubunda gösterilmiştir.</t>
    </r>
  </si>
  <si>
    <t>NOT: Strateji Geliştirme Daire Başkanlığı tarafından doldurulacaktır.</t>
  </si>
  <si>
    <t>06.5.7.07</t>
  </si>
  <si>
    <t>Yol Yapım Giderleri (037 Altyapı)</t>
  </si>
  <si>
    <t>06.5.7.09</t>
  </si>
  <si>
    <t xml:space="preserve">Kanalizasyon Tesisi Yapım Giderleri </t>
  </si>
  <si>
    <t>06.7.7.01</t>
  </si>
  <si>
    <t>Hizmet Binası</t>
  </si>
  <si>
    <t>06.7.7.02</t>
  </si>
  <si>
    <t>Hizmet Tesisleri</t>
  </si>
  <si>
    <t>4.       KAPALI FİZİKİ ALANLARIN DAĞILIMI</t>
  </si>
  <si>
    <r>
      <t xml:space="preserve"> 2014 YILDIZ TEKNİK ÜNİVERSİTESİ FİZİKİ ALANLAR CETVELİ (m</t>
    </r>
    <r>
      <rPr>
        <b/>
        <sz val="14"/>
        <rFont val="Arial Tur"/>
        <family val="0"/>
      </rPr>
      <t>²</t>
    </r>
    <r>
      <rPr>
        <b/>
        <sz val="9.8"/>
        <rFont val="Times New Roman"/>
        <family val="1"/>
      </rPr>
      <t>)</t>
    </r>
  </si>
  <si>
    <r>
      <t>Üniversite Kampüs Alanı: 1.420.578,60 m</t>
    </r>
    <r>
      <rPr>
        <b/>
        <vertAlign val="superscript"/>
        <sz val="14"/>
        <rFont val="Times New Roman"/>
        <family val="1"/>
      </rPr>
      <t>2</t>
    </r>
  </si>
  <si>
    <t xml:space="preserve">İDARİ BİNALAR    </t>
  </si>
  <si>
    <t xml:space="preserve">Rektörlük ve İdari Birimler </t>
  </si>
  <si>
    <t>2015 YILI FİZİKİ KAPALI ALANLAR (m²)</t>
  </si>
  <si>
    <t xml:space="preserve">Haziran Sonu İtibariyle </t>
  </si>
  <si>
    <t>Birimler</t>
  </si>
  <si>
    <t>İdari Bina Alanları</t>
  </si>
  <si>
    <t>Eğitim Alanları</t>
  </si>
  <si>
    <t>Sosyal Alanlar</t>
  </si>
  <si>
    <t>Spor Alanları</t>
  </si>
  <si>
    <t>Y.hane</t>
  </si>
  <si>
    <t>Lojman + M.hane</t>
  </si>
  <si>
    <t>Açık</t>
  </si>
  <si>
    <t>Kapalı</t>
  </si>
  <si>
    <t>Rektörlük</t>
  </si>
  <si>
    <t>Sosyal Tesisler</t>
  </si>
  <si>
    <t>Atölye-Depo</t>
  </si>
  <si>
    <t>2015 YIL SONU İTİBARİYLE</t>
  </si>
  <si>
    <t>2019 YATIRIM TEKLİFİ</t>
  </si>
  <si>
    <t>2016-2016</t>
  </si>
  <si>
    <t xml:space="preserve">   Davutpaşa Kampüsünde Rektörlük ve  İdari Birimler Binası uygulama Proje  (10.000 m2).</t>
  </si>
  <si>
    <t>ad.</t>
  </si>
  <si>
    <t>Makine Fakültesi Uygulama projeleri (30.000 M²) Revize</t>
  </si>
  <si>
    <t>Davutpaşa Kampusu Gemi İnşaatı Ve Denizcilik Fakültesi Binası Proje Yapım İşi  (25.000 m2).</t>
  </si>
  <si>
    <t xml:space="preserve"> Kimya Metalurji Fakültesi Ek Bloklar (B11-12-13) 9092 M² (Başlanıgıç 2915-2016)</t>
  </si>
  <si>
    <t xml:space="preserve"> Yabancı Diller Yüksek Okulu Ek Bloklar İnşaatı (6911 M² ) (Başlangıç 2015-2016)</t>
  </si>
  <si>
    <t>YTÜ Kongre ve Kültür Merkezi Binası (10.000 M²) Başlangıç 2016-2017)</t>
  </si>
  <si>
    <t>Rektörlük ve İdari Bina Yapımı (10.000 M²)   (  Başlangıç2016-2017)</t>
  </si>
  <si>
    <t>Makine Fakülte Binası Yapımı (30.000 M²)    ( Başlangıç 2017-2018)</t>
  </si>
  <si>
    <t>2015 Yılında Başlayıp %45 2015 ,%55 2016 yılında Kimya Metalurji Fakültesi Ek Bloklar (B11-12-13) 9092 M²</t>
  </si>
  <si>
    <t>M²</t>
  </si>
  <si>
    <t>2015 Yılında başlayıp %80 2015,%20 2016 yılında Yabancı diller Yüksek Okulu Ek Bloklar İnşaatı (6911 M² )</t>
  </si>
  <si>
    <t>2016 Yılında başlayıp 2018 yılı devam edecekYTÜ Kongre ve Kültür Merkezi Binası (10000 M²)</t>
  </si>
  <si>
    <t>Rektörlük ve İdari Bina Yapımı (10.000 M²)</t>
  </si>
  <si>
    <t>Makine Fakülte Binası Yapımı (30.000 M²)</t>
  </si>
  <si>
    <t>Kampüs Altyapısı Projesi kapsamında Üniversitemiz Merkez,Maslak ve Davutpaşa Kampüslerinde çeşitli elektrik, su ,doğalgaz ve yol yapım işlerinin yapılabilmesi için planlanmaktadır.</t>
  </si>
  <si>
    <t>Ad.</t>
  </si>
  <si>
    <r>
      <t xml:space="preserve">Büyük Onarım </t>
    </r>
    <r>
      <rPr>
        <b/>
        <sz val="11"/>
        <color indexed="10"/>
        <rFont val="Arial Tur"/>
        <family val="0"/>
      </rPr>
      <t>( 1 )</t>
    </r>
  </si>
  <si>
    <t>Büyük Onarım Projesi kapsamında Üniversitemiz Merkez,Maslak ve Davutpaşa Kampüslerinde Eğitim amaçlı kullanılan binalarda yıl içinde çıkacak çeşitli onarımların yapılması planlanlanmaktadır.</t>
  </si>
  <si>
    <r>
      <t xml:space="preserve">Muhtelif İşler </t>
    </r>
    <r>
      <rPr>
        <b/>
        <sz val="10"/>
        <color indexed="12"/>
        <rFont val="Arial Tur"/>
        <family val="0"/>
      </rPr>
      <t>(Makine ve Teçhizat Alımı-Yayın Alımı-Bilgi Teknolojileri-Taşıt Alımı)</t>
    </r>
  </si>
  <si>
    <t>Makine Teçh. + Bakım Onr. + Bil. Don. + Yaz. Alty. + Küt. Yay. Al. + Taşıt</t>
  </si>
  <si>
    <t>06.1 MAMUL MAL ALIMLARI</t>
  </si>
  <si>
    <t>06.1.1 BÜRO VE İŞYERİ MEFRUŞAT ALIMLARI</t>
  </si>
  <si>
    <t>MAL, MALZEME VE HİZMET ALIM TEKLİFLERİNİN</t>
  </si>
  <si>
    <t>06.1.1.01                                Büro Mefruşatı Alımları</t>
  </si>
  <si>
    <t>Sekreter Tipi Koltuk</t>
  </si>
  <si>
    <t>Adet</t>
  </si>
  <si>
    <t>Makam Koltuğu</t>
  </si>
  <si>
    <t>Misafir Koltuğu</t>
  </si>
  <si>
    <t>Mobilya Takımı</t>
  </si>
  <si>
    <t>Kalem</t>
  </si>
  <si>
    <t>Konferans Salonu Koltuğu</t>
  </si>
  <si>
    <t>Atatürk Resmi</t>
  </si>
  <si>
    <t>Perde</t>
  </si>
  <si>
    <t>06.1.1.02                            İşyeri Mefruşatı Alımları</t>
  </si>
  <si>
    <t>06.1.1.03                                           Okul Mefruşatı Alımları</t>
  </si>
  <si>
    <t>Yazı Tahtası</t>
  </si>
  <si>
    <t>Öğrenci Sırası</t>
  </si>
  <si>
    <t>Arşiv Dolabı</t>
  </si>
  <si>
    <t>Sandalye</t>
  </si>
  <si>
    <t>Akıllı Tahta</t>
  </si>
  <si>
    <t>06.1.1.04                            Hastane  Mefruşatı Alımları</t>
  </si>
  <si>
    <t>06.1.1.05                                       Sosyal Tesis Mefruşatı Alımları</t>
  </si>
  <si>
    <t>06.1.1.90                                       Diğer Mefruşat Alımları</t>
  </si>
  <si>
    <t>06.1.1 BÜRO VE İŞYERİ MEFRUŞAT ALIMLARI TOPLAMI</t>
  </si>
  <si>
    <t>06.1.2 BÜRO VE İŞYERİ MAKİNE TEÇHİZAT ALIMLARI</t>
  </si>
  <si>
    <t>06.1.2.01                                Büro Makineleri Alımları</t>
  </si>
  <si>
    <t xml:space="preserve">Fotokopi </t>
  </si>
  <si>
    <t>Yazıcı</t>
  </si>
  <si>
    <t>Scanner</t>
  </si>
  <si>
    <t>Fax Cihazı</t>
  </si>
  <si>
    <t>Projeksiyon Cihazı</t>
  </si>
  <si>
    <t>Güç Kaynağı Alımı</t>
  </si>
  <si>
    <t>Telefon Makinası</t>
  </si>
  <si>
    <t>Telefon Santrali</t>
  </si>
  <si>
    <t>Evrak İmha Makinası</t>
  </si>
  <si>
    <t>06.1.2.02                            Bilgisayar Alımları</t>
  </si>
  <si>
    <t>Bilgisayar Alımı</t>
  </si>
  <si>
    <t>Notebook Alımı</t>
  </si>
  <si>
    <t>Server Alımı</t>
  </si>
  <si>
    <t>Switch Alımı</t>
  </si>
  <si>
    <t>Sunucu Sistemleri Alımı</t>
  </si>
  <si>
    <t>Kablosuz Erişim Cihazı Alımı</t>
  </si>
  <si>
    <t>06.1.2.03                                           Tıbbi Cihaz Alımları</t>
  </si>
  <si>
    <t>06.1.2.04                            Labaratuar Cihazı Alımları</t>
  </si>
  <si>
    <t xml:space="preserve">Merkez Laboratuvarı için Muhtelif Laboratuvar Cihazı </t>
  </si>
  <si>
    <t>Sanat Tasarım Fakültesi için Muhtelif Laboratuvar Cihazı</t>
  </si>
  <si>
    <t>Kimya Metalurji Fakültesi için Muhtelif Laboratuvar Cihazı</t>
  </si>
  <si>
    <t>Elektrik Elektronik Fak. için Muhtelif Laboratuvar Cihazı</t>
  </si>
  <si>
    <t>Fen Edebiyat Fakültesi için Muhtelif Laboratuvar Cihazı</t>
  </si>
  <si>
    <t>Gemi İnşaatı Fakültesi için Muhtelif Laboratuvar Cihazı</t>
  </si>
  <si>
    <t>Makine Fakültesi için Muhtelif Laboratuvar Cihazı</t>
  </si>
  <si>
    <t>İnşaat Fakültesi için Muhtelif Laboratuvar Cihazı</t>
  </si>
  <si>
    <t>Mimarlık Fakültesi için Muhtelif Malzeme Alımı</t>
  </si>
  <si>
    <t>İktisat Fakültesi için Muhtelif Malzeme Alımı</t>
  </si>
  <si>
    <t>Eğitim Fakültesi için Muhtelif Malzeme Alımı</t>
  </si>
  <si>
    <t>06.1.2.05                                       İşyeri Makine Teçhizat Alımları</t>
  </si>
  <si>
    <t xml:space="preserve">Barkovizyon </t>
  </si>
  <si>
    <t>Barkovizyon Perdesi</t>
  </si>
  <si>
    <t xml:space="preserve">Klima Salon Tipi </t>
  </si>
  <si>
    <t xml:space="preserve">Klima Duvar Tipi </t>
  </si>
  <si>
    <t>Ses ve Işık Sistemi</t>
  </si>
  <si>
    <t>06.1.2.90                                       Diğer Makine Teçhizat Alımları</t>
  </si>
  <si>
    <t>Merkez Matbaa İçin Baskı Makinası Alımı</t>
  </si>
  <si>
    <t>Muhtelif Cihaz (Demirbaş Alımı)</t>
  </si>
  <si>
    <t>Jenaratör Alımı</t>
  </si>
  <si>
    <t>Asansör Alımı</t>
  </si>
  <si>
    <t>Yangın Alarm Sistemi</t>
  </si>
  <si>
    <t>Kamera Sistemi</t>
  </si>
  <si>
    <t>06.1.2 BÜRO VE İŞYERİ MAKİNE TEÇHİZAT ALIMLARI TOPLAMI</t>
  </si>
  <si>
    <t>06.1.3 AVADANLIK ALIMLARI</t>
  </si>
  <si>
    <t>06.1.3.01                                Tamir Bakım Aletleri Alımları</t>
  </si>
  <si>
    <t>06.1.3.02                            Atölye Gereçleri Alımları</t>
  </si>
  <si>
    <t>Tamir Araç Gereçleri</t>
  </si>
  <si>
    <t>06.1.3.03                                           Tıbbi Gereçler Alımları</t>
  </si>
  <si>
    <t>06.1.3.04                            Labaratuar Gereçleri Alımları</t>
  </si>
  <si>
    <t>06.1.3.05                                       Ziraai Gereç Alımları</t>
  </si>
  <si>
    <t>Bahçe Malzemesi Gereçleri</t>
  </si>
  <si>
    <t>06.1.3.90                                       Diğer Avadanlık Alımları</t>
  </si>
  <si>
    <t>06.1.3 AVADANLIK ALIMLARI TOPLAMI</t>
  </si>
  <si>
    <t>06.1.5 İŞ MAKİNESİ ALIMLARI</t>
  </si>
  <si>
    <t xml:space="preserve">06.1.5.01                                 Sabit İş Makineleri  Alımları                </t>
  </si>
  <si>
    <t>06.1.5.30                             Hareketli İş Makinesi Alımları</t>
  </si>
  <si>
    <t>06.1.5 İŞ MAKİNESİ ALIMLARI TOPLAMI</t>
  </si>
  <si>
    <t>06.1.6 YAYIN ALIMLARI VE YAPIMLARI</t>
  </si>
  <si>
    <t>06.1.6.01                                Basılı Yayın Alımları ve Yapımları</t>
  </si>
  <si>
    <t>Türkçe Dilde Basılı Kitap Alımı</t>
  </si>
  <si>
    <t>06.1.6.02                            El Yazması Alımları ve Yapımları</t>
  </si>
  <si>
    <t>06.1.6.03                                          Elektronik Ortamda Yayın Alımları ve Yapımları</t>
  </si>
  <si>
    <t>06.1.6.04                            Görüntülü Yayın Alımları ve Yapımları</t>
  </si>
  <si>
    <t>06.1.6.90                                       Diğer Yayın Alımları ve Yapımları</t>
  </si>
  <si>
    <t>06.1.6 YAYIN ALIMLARI VE YAPIMLARI TOPLAMI</t>
  </si>
  <si>
    <t>06.1 MAMUL MAL ALIMLARI TOPLAMI</t>
  </si>
  <si>
    <t>06.2 MENKUL SERMAYE ÜRETİM GİDERLERİ</t>
  </si>
  <si>
    <t>06.2.2.01                                Hammadde Alımları</t>
  </si>
  <si>
    <t>Fen Edebiyat Fakültesi Laboratuvarlarında Kullanılan Hammaddelerin Alımı</t>
  </si>
  <si>
    <t>Kimya Metalurji Fakültesi Laboratuvarlarında Kullanılan Hammaddelerin Alımı</t>
  </si>
  <si>
    <t xml:space="preserve">06.2.5.01                                        Kereste ve kereste Ürünleri Alımları </t>
  </si>
  <si>
    <t>Masa, Dolap, Sıra Gibi Malzeme Üretiminde Kullanılmak Üzere Muhtelif Marangoz Malzemesi Alımı</t>
  </si>
  <si>
    <t xml:space="preserve">06.2.6.01                                        Kağıt ve Kağıt Ürünleri Alımları </t>
  </si>
  <si>
    <t>Merkez Matbaanın Baskı İşlerinde ve Birimlerde Kullanılmak Üzere Muhtelif Kağıt Malzemesi Alımı</t>
  </si>
  <si>
    <t xml:space="preserve">06.2.7.01                                        Kimyevi Madde İle Kauçuk ve Plastik Ürün Alımları </t>
  </si>
  <si>
    <t>06.2.8.01                                       Metal Ürün Alımları</t>
  </si>
  <si>
    <t>Masa, Dolap, Sıra Gibi Malzeme Üretiminde Kullanılmak Üzere Muhtelif Demir Malzemesi Alımı</t>
  </si>
  <si>
    <t>06.2.9.01                            Diğer Alımlar</t>
  </si>
  <si>
    <t>Masa, Dolap, Sıra Gibi Malzeme Üretiminde Kullanılmak Üzere Muhtelif Hırdavat Malzemesi Alımı</t>
  </si>
  <si>
    <t>Baskı Makinası Toner ve Mürekkepleri</t>
  </si>
  <si>
    <t>06.2 MENKUL SERMAYE ÜRETİM GİDERLERİ TOPLAMI</t>
  </si>
  <si>
    <t>06.3 GAYRİ MADDİ HAK ALIMLARI</t>
  </si>
  <si>
    <t>06.3.1.01                                Bilgisayar Yazılım Alımları</t>
  </si>
  <si>
    <t>Muhtelif Fakülte Yazılımları</t>
  </si>
  <si>
    <t>BAP Yazılımı</t>
  </si>
  <si>
    <t>Mobil İmza Yazılımı</t>
  </si>
  <si>
    <t>Öğrenci Bilgi Sistemi Yazılımı</t>
  </si>
  <si>
    <t>06.3.2.01                           Harita Alımları</t>
  </si>
  <si>
    <t>06.3.3.01                            Lisans Alımları</t>
  </si>
  <si>
    <t>Satınalma Programı Lisans Güncelleme</t>
  </si>
  <si>
    <t>Microsoft Lisans Bedeli</t>
  </si>
  <si>
    <t>SPSS Lisans Bedeli</t>
  </si>
  <si>
    <t>Adobe Lisans Bedeli</t>
  </si>
  <si>
    <t>06.3.4.01                                Patent Alımları</t>
  </si>
  <si>
    <t>06.3.9.01                           Diğer Fikri Hak Alımları</t>
  </si>
  <si>
    <t>06.6 MENKUL MALLARIN BÜYÜK ONARIM GİDERLERİ</t>
  </si>
  <si>
    <t>06.6.7.01                                Müteahhitlik Hizmetleri</t>
  </si>
  <si>
    <t>Merkez ve Davutpaşa Kampusü Jenaratör Bakım ve Onarımı</t>
  </si>
  <si>
    <t>Mecut Eski Model Taşıt Araçlarının Büyük Bakım ve Onarımı</t>
  </si>
  <si>
    <t>06.6.9.01                           Diğer Giderler</t>
  </si>
  <si>
    <t>06.6 MENKUL MALLARIN BÜYÜK ONARIM GİDERLERİ TOPLAMI</t>
  </si>
  <si>
    <t>06.9 DİĞER SERMAYE GİDERLERİ</t>
  </si>
  <si>
    <t>06.9.9.01                           Diğer Sermaye Giderleri</t>
  </si>
  <si>
    <t>06.9 DİĞER SERMAYE GİDERLERİ TOPLAMI</t>
  </si>
  <si>
    <t>FİNANSMAN KAYNAĞI / (T) CETVELİ SIRA NO</t>
  </si>
  <si>
    <t>(TAŞITIN CİNSİ / KULLANIM YERİ)</t>
  </si>
  <si>
    <t>T=2</t>
  </si>
  <si>
    <t>Binek otomobil</t>
  </si>
  <si>
    <t>T=5</t>
  </si>
  <si>
    <t>Minibüs 17 Kişilik Şöför Dahil</t>
  </si>
  <si>
    <t>( 2 )</t>
  </si>
  <si>
    <r>
      <t>Talep edilen</t>
    </r>
    <r>
      <rPr>
        <b/>
        <sz val="10"/>
        <color indexed="10"/>
        <rFont val="Arial Tur"/>
        <family val="0"/>
      </rPr>
      <t xml:space="preserve"> taşıtlar hibe ile karşılanacak</t>
    </r>
    <r>
      <rPr>
        <b/>
        <sz val="10"/>
        <rFont val="Arial Tur"/>
        <family val="0"/>
      </rPr>
      <t xml:space="preserve"> olup, toplama dahil edilmemiştir.</t>
    </r>
  </si>
  <si>
    <t>2019</t>
  </si>
  <si>
    <t>YILSONU HARCAMA</t>
  </si>
  <si>
    <t>2016 YILI PROGRAM ÖDENEĞİ</t>
  </si>
  <si>
    <t>4734 sayılı Kamu İhale Kanunu kapsamında sari ihalesi yapılan projeler ve 2017-2019 döneminde bu projeler için taahhüt edilen ödemeler dipnot ile belirtilecektir.</t>
  </si>
  <si>
    <t>2019 YATIRIM TEKLİFİNİN</t>
  </si>
  <si>
    <t>2000-2019</t>
  </si>
  <si>
    <t>1997 - 2019</t>
  </si>
  <si>
    <t>2000 - 2019</t>
  </si>
  <si>
    <t>2008 - 2019</t>
  </si>
  <si>
    <r>
      <t xml:space="preserve">DERSLİK VE MERKEZİ BİRİMLER </t>
    </r>
    <r>
      <rPr>
        <b/>
        <sz val="12"/>
        <color indexed="10"/>
        <rFont val="Arial Tur"/>
        <family val="0"/>
      </rPr>
      <t>(D.paşa Kamp.Eğitim ve Hizm.Bin.(</t>
    </r>
  </si>
  <si>
    <r>
      <t xml:space="preserve">2016H034880 </t>
    </r>
    <r>
      <rPr>
        <b/>
        <sz val="12"/>
        <rFont val="Arial Tur"/>
        <family val="0"/>
      </rPr>
      <t>ÇEŞİTLİ ÜNİTELERİN ETÜD PROJESİ</t>
    </r>
  </si>
  <si>
    <t xml:space="preserve">NOT:  *Harcama kalemi bazında  ekonomik 4 duzey kurum teklifleri ( Proje için İhtiyac duyulan Ödenek Dağılımı Yapılacak ) </t>
  </si>
  <si>
    <t xml:space="preserve">         * Belirlenen tavan teklif ödeneği İhtiyac duyulan harcama kalemlerine dağılımları yapılacaktır.</t>
  </si>
  <si>
    <r>
      <t xml:space="preserve">2008H035090 BÜYÜK ONARIM </t>
    </r>
    <r>
      <rPr>
        <b/>
        <sz val="11"/>
        <color indexed="10"/>
        <rFont val="Arial Tur"/>
        <family val="0"/>
      </rPr>
      <t>( * )</t>
    </r>
  </si>
  <si>
    <t>2017 YILI FİZİKİ ALANLAR CETVELİ GÜNCELLENECEK</t>
  </si>
  <si>
    <t>2017 YILI FİZİKİ KAPALI ALANLAR (m²)</t>
  </si>
  <si>
    <t>2017 SONUNA KADAR TAHMİNİ KÜMÜLATİF HARCAMA</t>
  </si>
  <si>
    <t>2020 YATIRIM TEKLİFİ</t>
  </si>
  <si>
    <r>
      <t xml:space="preserve">2018 YATIRIM TEKLİFLERİ TABLOSU </t>
    </r>
    <r>
      <rPr>
        <b/>
        <sz val="14"/>
        <color indexed="10"/>
        <rFont val="Arial Tur"/>
        <family val="0"/>
      </rPr>
      <t>(KURUM TEKLİFİ)</t>
    </r>
  </si>
  <si>
    <t>2018 Yılı Fiyatlarıyla, Bin TL.</t>
  </si>
  <si>
    <t>2020 YATIRIM TEKLİFİNİN</t>
  </si>
  <si>
    <t>2019, YATIRIM TEKLİFİ</t>
  </si>
  <si>
    <t>DAVUTPAŞA KAMPÜSÜ MİSAFİRHANE BİNASI RESTORASYONU</t>
  </si>
  <si>
    <t>2017H040200</t>
  </si>
  <si>
    <t>MUZE TEFRİŞATI</t>
  </si>
  <si>
    <t>2012H040230</t>
  </si>
  <si>
    <t>06.7.7.04 Sosyal Tesisler</t>
  </si>
  <si>
    <t>2018-2020 YILI  TAVAN VE KURUM TEKLİFİ</t>
  </si>
  <si>
    <t>2017 YILI MEVCUT DURUM</t>
  </si>
  <si>
    <t>2018 BÜTÇE TAHMİN</t>
  </si>
  <si>
    <t>2019 BÜTÇE TAHMİN</t>
  </si>
  <si>
    <t>2020</t>
  </si>
  <si>
    <t>06.7..7.04</t>
  </si>
  <si>
    <t>Davutpaşa Kmp.Tarihi Yap. Onarım ve Rest                              06.7.7.04 ( Sosyal tesisler)</t>
  </si>
  <si>
    <t>GAYRİMENKUL BÜYÜK ONARIM  GİDERLERİ</t>
  </si>
  <si>
    <t>Müze Tefişatı Projesi</t>
  </si>
  <si>
    <r>
      <t xml:space="preserve">2018 - 2020 YILLARI YATIRIM TEKLİFLERİ </t>
    </r>
    <r>
      <rPr>
        <b/>
        <sz val="12"/>
        <color indexed="10"/>
        <rFont val="Arial Tur"/>
        <family val="0"/>
      </rPr>
      <t>(KURUM TEKLİFİ)</t>
    </r>
  </si>
  <si>
    <t>BİN TL (000)</t>
  </si>
  <si>
    <t xml:space="preserve">YILDIZ TEKNİK ÜNİVERSİTESİ  YATIRIM PROJELERİNİN 2016-2018  YILI  TAVAN-KURUM  TEKLİFLERİ </t>
  </si>
  <si>
    <t>2018 YILI TEKLİF</t>
  </si>
  <si>
    <t>2019 YILI TEKLİF</t>
  </si>
  <si>
    <t>2020 YILI TEKLİF</t>
  </si>
  <si>
    <t>BAŞLAMA BİTİŞ</t>
  </si>
  <si>
    <t>2017 BUTÇE ÖDENEĞİ</t>
  </si>
  <si>
    <t>2017 OCAK-HAZIRAN HARCAMA</t>
  </si>
  <si>
    <t>2017 YILSONU HARCAMA TAHMİNİ</t>
  </si>
  <si>
    <t xml:space="preserve">2018 BÜTÇE  TAHMİN </t>
  </si>
  <si>
    <t xml:space="preserve">2018 KURUM  TEKLİFİ                      </t>
  </si>
  <si>
    <t>2018 TAVAN TEKLİFİ</t>
  </si>
  <si>
    <t>2018 İLAVE İHTİYAÇ</t>
  </si>
  <si>
    <t>2019 KURUM TEKLİFİ</t>
  </si>
  <si>
    <t>2019 TAVAN TEKLİFİ</t>
  </si>
  <si>
    <t>İLAVE İHTİYAÇ</t>
  </si>
  <si>
    <t>2020 KURUM TEKLİFİ</t>
  </si>
  <si>
    <t>2020 TAVAN TEKLİFİ</t>
  </si>
  <si>
    <t>GENEL TOPLAM(2018-2020)</t>
  </si>
  <si>
    <t>MÜZE TEFRİŞATI PROJESİ</t>
  </si>
  <si>
    <t>2012-2018</t>
  </si>
  <si>
    <t>B.Onarım.Rest.Tad.  Tadilat  Tanzim- Teşhir  Mak.Teç.Alm.</t>
  </si>
  <si>
    <r>
      <t>AÇIK VE KAPALI SPOR TESİSLERİ</t>
    </r>
  </si>
  <si>
    <t>2014-2018</t>
  </si>
  <si>
    <t>ÇEŞİTLİ ÜNİTELERİN ETÜT PROJESİ</t>
  </si>
  <si>
    <t>Etüt Proje ve Muşavirlik</t>
  </si>
  <si>
    <r>
      <t>DERSLİK VE MERKEZİ BİRİMLER PROJESİ</t>
    </r>
    <r>
      <rPr>
        <b/>
        <sz val="12"/>
        <color indexed="60"/>
        <rFont val="Arial"/>
        <family val="2"/>
      </rPr>
      <t xml:space="preserve"> </t>
    </r>
  </si>
  <si>
    <t>KAMPÜS ALTYAPISI PROJESİ</t>
  </si>
  <si>
    <t>BÜYÜK ONARIM</t>
  </si>
  <si>
    <t>2017H036020</t>
  </si>
  <si>
    <r>
      <rPr>
        <sz val="12"/>
        <color indexed="10"/>
        <rFont val="Arial Tur"/>
        <family val="0"/>
      </rPr>
      <t>*</t>
    </r>
    <r>
      <rPr>
        <sz val="12"/>
        <rFont val="Arial Tur"/>
        <family val="0"/>
      </rPr>
      <t>2015 Yılında  başlayan  Kimya Met Fk.(</t>
    </r>
    <r>
      <rPr>
        <b/>
        <sz val="12"/>
        <color indexed="10"/>
        <rFont val="Arial Tur"/>
        <family val="0"/>
      </rPr>
      <t>9.092m2)</t>
    </r>
    <r>
      <rPr>
        <sz val="12"/>
        <rFont val="Arial Tur"/>
        <family val="0"/>
      </rPr>
      <t xml:space="preserve">  Ek Blok Yapımı işi 2017 bitiş                                                              </t>
    </r>
    <r>
      <rPr>
        <sz val="12"/>
        <color indexed="10"/>
        <rFont val="Arial Tur"/>
        <family val="0"/>
      </rPr>
      <t>*</t>
    </r>
    <r>
      <rPr>
        <sz val="12"/>
        <rFont val="Arial Tur"/>
        <family val="0"/>
      </rPr>
      <t>2015 Yıl.Başlayan Yabancı Diller (</t>
    </r>
    <r>
      <rPr>
        <b/>
        <sz val="12"/>
        <color indexed="10"/>
        <rFont val="Arial Tur"/>
        <family val="0"/>
      </rPr>
      <t>6911m2)</t>
    </r>
    <r>
      <rPr>
        <sz val="12"/>
        <rFont val="Arial Tur"/>
        <family val="0"/>
      </rPr>
      <t xml:space="preserve">   Ek Blok yapım İşi ( 2017 bitiş                                                           </t>
    </r>
    <r>
      <rPr>
        <sz val="12"/>
        <color indexed="10"/>
        <rFont val="Arial Tur"/>
        <family val="0"/>
      </rPr>
      <t>*</t>
    </r>
    <r>
      <rPr>
        <sz val="12"/>
        <rFont val="Arial Tur"/>
        <family val="0"/>
      </rPr>
      <t xml:space="preserve">Davutpaşa Kampüsü Rektörlük ve İdari Birimler Binası </t>
    </r>
    <r>
      <rPr>
        <b/>
        <sz val="12"/>
        <color indexed="10"/>
        <rFont val="Arial Tur"/>
        <family val="0"/>
      </rPr>
      <t xml:space="preserve">(10.000 M2)                                                                                   </t>
    </r>
  </si>
  <si>
    <t>Doğalgaz Dönüşümlü Elektrik hattı  Kampü içi yol  kanalızasyon Hattı Peyzaj Su İhale hattı telefon hattı</t>
  </si>
  <si>
    <t>Tefrişat</t>
  </si>
  <si>
    <t>Davutpaşa Kampüsü Misafirhane Binası Restorasyonu</t>
  </si>
  <si>
    <r>
      <t xml:space="preserve">2009 YILI ÖDENEĞİ </t>
    </r>
    <r>
      <rPr>
        <b/>
        <sz val="10"/>
        <color indexed="10"/>
        <rFont val="Arial Tur"/>
        <family val="0"/>
      </rPr>
      <t>(1)</t>
    </r>
  </si>
  <si>
    <r>
      <t xml:space="preserve">2009 YILI REVİZE ÖDENEĞİ </t>
    </r>
    <r>
      <rPr>
        <b/>
        <sz val="10"/>
        <color indexed="10"/>
        <rFont val="Arial Tur"/>
        <family val="0"/>
      </rPr>
      <t>(1)</t>
    </r>
  </si>
  <si>
    <r>
      <t xml:space="preserve">2009 YILI HARCAMA (KESİN) </t>
    </r>
    <r>
      <rPr>
        <b/>
        <sz val="10"/>
        <color indexed="10"/>
        <rFont val="Arial Tur"/>
        <family val="0"/>
      </rPr>
      <t>(1)</t>
    </r>
  </si>
  <si>
    <t>2016 YILI REVİZE ÖDENEĞİ</t>
  </si>
  <si>
    <t>İLK 6 AY KESİN</t>
  </si>
  <si>
    <t>YIL SONU TAHMİNİ</t>
  </si>
  <si>
    <t>2016H034880</t>
  </si>
  <si>
    <t xml:space="preserve">Büyük Onarım </t>
  </si>
  <si>
    <t>2017 Yılı Fiyatlarıyla, Bin TL.</t>
  </si>
  <si>
    <t>2017 YILI PROGRAM ÖDENEĞİ</t>
  </si>
  <si>
    <t>2017 YILI REVİZE ÖDENEĞİ</t>
  </si>
  <si>
    <t>2017 YIL SONU HARCAMA TAHMİNİ</t>
  </si>
  <si>
    <t>TABLO-5: 2016 VE 2017 YILLARI YATIRIM ÖDENEK VE HARCAMALARI</t>
  </si>
  <si>
    <t>MÜZE TEFRİŞATI</t>
  </si>
  <si>
    <t>Davutpaşa kampüsü Misafirhane Binası Restor.</t>
  </si>
  <si>
    <t>NOT YILSONU HARCAMA  TAHMİNİ DOLDURULACAKTIR.  ( 2017 Yılı Harcama Planlaması Yapılarak)</t>
  </si>
  <si>
    <t>2018 TEKLİF KAREKTERİSTİK</t>
  </si>
  <si>
    <t>MEVCUT                        KAREKTERİSTİK</t>
  </si>
  <si>
    <t>SEKTÖRÜ         : EĞİTİM - KÜLTÜR</t>
  </si>
  <si>
    <t>2017 MEVCUT BÜTÇE KANUNU</t>
  </si>
  <si>
    <t>2018-2020  BÜTÇE TAVAN VE KURUM TEKLİFİ</t>
  </si>
  <si>
    <t>TEKLİF EDİLEN PROJENİN DETAYLI AÇIKLAMASININ YAPILMASI</t>
  </si>
  <si>
    <t>Bisiklet Yolu,Tribun( 2.500 Seyirci Kapasiteli)</t>
  </si>
</sst>
</file>

<file path=xl/styles.xml><?xml version="1.0" encoding="utf-8"?>
<styleSheet xmlns="http://schemas.openxmlformats.org/spreadsheetml/2006/main">
  <numFmts count="5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0.0000000"/>
    <numFmt numFmtId="181" formatCode="0.000000"/>
    <numFmt numFmtId="182" formatCode="_-* #,##0\ _T_L_-;\-* #,##0\ _T_L_-;_-* &quot;-&quot;??\ _T_L_-;_-@_-"/>
    <numFmt numFmtId="183" formatCode="\(#,##0\)"/>
    <numFmt numFmtId="184" formatCode="\%0.0"/>
    <numFmt numFmtId="185" formatCode="0.0000000000"/>
    <numFmt numFmtId="186" formatCode="0.000000000"/>
    <numFmt numFmtId="187" formatCode="###\ 000"/>
    <numFmt numFmtId="188" formatCode="#,##0.000"/>
    <numFmt numFmtId="189" formatCode="0.0000000\ \ "/>
    <numFmt numFmtId="190" formatCode="###\ ###\ \ "/>
    <numFmt numFmtId="191" formatCode="###\ ###\ ###\ "/>
    <numFmt numFmtId="192" formatCode="###\ ###\ ###\ \ "/>
    <numFmt numFmtId="193" formatCode="&quot;Evet&quot;;&quot;Evet&quot;;&quot;Hayır&quot;"/>
    <numFmt numFmtId="194" formatCode="&quot;Doğru&quot;;&quot;Doğru&quot;;&quot;Yanlış&quot;"/>
    <numFmt numFmtId="195" formatCode="&quot;Açık&quot;;&quot;Açık&quot;;&quot;Kapalı&quot;"/>
    <numFmt numFmtId="196" formatCode="###\ ###\ \ \ \ \ \ "/>
    <numFmt numFmtId="197" formatCode="###\ ###"/>
    <numFmt numFmtId="198" formatCode="0.0"/>
    <numFmt numFmtId="199" formatCode="###\ ###\ \ \ "/>
    <numFmt numFmtId="200" formatCode="[$-41F]dd\ mmmm\ yyyy\ dddd"/>
    <numFmt numFmtId="201" formatCode="#,##0.00\ &quot;TL&quot;"/>
    <numFmt numFmtId="202" formatCode="00.00"/>
    <numFmt numFmtId="203" formatCode="#,##0.0000"/>
    <numFmt numFmtId="204" formatCode="#,##0.0"/>
    <numFmt numFmtId="205" formatCode="[$¥€-2]\ #,##0.00_);[Red]\([$€-2]\ #,##0.00\)"/>
  </numFmts>
  <fonts count="143">
    <font>
      <sz val="10"/>
      <name val="Arial"/>
      <family val="0"/>
    </font>
    <font>
      <b/>
      <sz val="9"/>
      <name val="Arial"/>
      <family val="2"/>
    </font>
    <font>
      <b/>
      <sz val="10"/>
      <name val="Arial"/>
      <family val="2"/>
    </font>
    <font>
      <b/>
      <sz val="12"/>
      <name val="Arial Tur"/>
      <family val="0"/>
    </font>
    <font>
      <sz val="8"/>
      <name val="Arial"/>
      <family val="2"/>
    </font>
    <font>
      <b/>
      <sz val="12"/>
      <name val="Arial"/>
      <family val="2"/>
    </font>
    <font>
      <b/>
      <sz val="11"/>
      <name val="Arial"/>
      <family val="2"/>
    </font>
    <font>
      <u val="single"/>
      <sz val="10"/>
      <color indexed="12"/>
      <name val="Arial"/>
      <family val="2"/>
    </font>
    <font>
      <u val="single"/>
      <sz val="10"/>
      <color indexed="36"/>
      <name val="Arial"/>
      <family val="2"/>
    </font>
    <font>
      <b/>
      <sz val="14"/>
      <name val="Arial Tur"/>
      <family val="0"/>
    </font>
    <font>
      <sz val="12"/>
      <name val="Arial Tur"/>
      <family val="0"/>
    </font>
    <font>
      <b/>
      <sz val="11"/>
      <name val="Arial Tur"/>
      <family val="0"/>
    </font>
    <font>
      <sz val="11"/>
      <name val="Arial"/>
      <family val="2"/>
    </font>
    <font>
      <b/>
      <sz val="10"/>
      <name val="Arial Tur"/>
      <family val="2"/>
    </font>
    <font>
      <b/>
      <sz val="10"/>
      <color indexed="10"/>
      <name val="Arial"/>
      <family val="2"/>
    </font>
    <font>
      <b/>
      <sz val="14"/>
      <name val="Arial"/>
      <family val="2"/>
    </font>
    <font>
      <sz val="11"/>
      <name val="Arial Tur"/>
      <family val="0"/>
    </font>
    <font>
      <b/>
      <sz val="11"/>
      <color indexed="12"/>
      <name val="Arial Tur"/>
      <family val="0"/>
    </font>
    <font>
      <b/>
      <sz val="10"/>
      <color indexed="12"/>
      <name val="Arial Tur"/>
      <family val="0"/>
    </font>
    <font>
      <sz val="10"/>
      <name val="Arial Tur"/>
      <family val="0"/>
    </font>
    <font>
      <b/>
      <sz val="11"/>
      <color indexed="14"/>
      <name val="Arial Tur"/>
      <family val="0"/>
    </font>
    <font>
      <b/>
      <sz val="10"/>
      <color indexed="10"/>
      <name val="Arial Tur"/>
      <family val="0"/>
    </font>
    <font>
      <b/>
      <sz val="11"/>
      <color indexed="10"/>
      <name val="Arial"/>
      <family val="2"/>
    </font>
    <font>
      <sz val="10"/>
      <color indexed="10"/>
      <name val="Arial Tur"/>
      <family val="0"/>
    </font>
    <font>
      <b/>
      <sz val="14"/>
      <color indexed="10"/>
      <name val="Arial Tur"/>
      <family val="0"/>
    </font>
    <font>
      <sz val="14"/>
      <name val="Arial Tur"/>
      <family val="0"/>
    </font>
    <font>
      <b/>
      <sz val="10"/>
      <color indexed="14"/>
      <name val="Arial Tur"/>
      <family val="0"/>
    </font>
    <font>
      <b/>
      <sz val="11"/>
      <color indexed="10"/>
      <name val="Arial Tur"/>
      <family val="0"/>
    </font>
    <font>
      <sz val="10"/>
      <color indexed="10"/>
      <name val="Arial"/>
      <family val="2"/>
    </font>
    <font>
      <sz val="14"/>
      <name val="Arial"/>
      <family val="2"/>
    </font>
    <font>
      <b/>
      <sz val="14"/>
      <color indexed="10"/>
      <name val="Arial"/>
      <family val="2"/>
    </font>
    <font>
      <b/>
      <sz val="12"/>
      <color indexed="10"/>
      <name val="Arial Tur"/>
      <family val="0"/>
    </font>
    <font>
      <b/>
      <vertAlign val="superscript"/>
      <sz val="10"/>
      <name val="Arial Tur"/>
      <family val="0"/>
    </font>
    <font>
      <b/>
      <vertAlign val="superscript"/>
      <sz val="12"/>
      <name val="Arial"/>
      <family val="2"/>
    </font>
    <font>
      <vertAlign val="superscript"/>
      <sz val="10"/>
      <name val="Arial Tur"/>
      <family val="0"/>
    </font>
    <font>
      <vertAlign val="superscript"/>
      <sz val="10"/>
      <name val="Arial"/>
      <family val="2"/>
    </font>
    <font>
      <b/>
      <sz val="7"/>
      <name val="Times New Roman"/>
      <family val="1"/>
    </font>
    <font>
      <sz val="7"/>
      <name val="Times New Roman"/>
      <family val="1"/>
    </font>
    <font>
      <sz val="10"/>
      <color indexed="12"/>
      <name val="Arial"/>
      <family val="2"/>
    </font>
    <font>
      <sz val="10"/>
      <color indexed="14"/>
      <name val="Arial"/>
      <family val="2"/>
    </font>
    <font>
      <b/>
      <sz val="10"/>
      <color indexed="48"/>
      <name val="Arial"/>
      <family val="2"/>
    </font>
    <font>
      <sz val="10"/>
      <color indexed="48"/>
      <name val="Arial"/>
      <family val="2"/>
    </font>
    <font>
      <sz val="12"/>
      <name val="Times New Roman"/>
      <family val="1"/>
    </font>
    <font>
      <sz val="12"/>
      <name val="Arial TUR"/>
      <family val="2"/>
    </font>
    <font>
      <sz val="12"/>
      <name val="Arial"/>
      <family val="2"/>
    </font>
    <font>
      <sz val="10"/>
      <color indexed="8"/>
      <name val="Arial"/>
      <family val="2"/>
    </font>
    <font>
      <b/>
      <u val="single"/>
      <sz val="10"/>
      <name val="Arial"/>
      <family val="2"/>
    </font>
    <font>
      <b/>
      <u val="single"/>
      <sz val="12"/>
      <name val="Arial"/>
      <family val="2"/>
    </font>
    <font>
      <sz val="11"/>
      <name val="Times New Roman"/>
      <family val="1"/>
    </font>
    <font>
      <b/>
      <sz val="12"/>
      <color indexed="12"/>
      <name val="Arial Tur"/>
      <family val="0"/>
    </font>
    <font>
      <sz val="12"/>
      <color indexed="10"/>
      <name val="Arial"/>
      <family val="2"/>
    </font>
    <font>
      <b/>
      <sz val="12"/>
      <color indexed="10"/>
      <name val="Arial"/>
      <family val="2"/>
    </font>
    <font>
      <sz val="15"/>
      <name val="Arial"/>
      <family val="2"/>
    </font>
    <font>
      <b/>
      <sz val="15"/>
      <name val="Arial"/>
      <family val="2"/>
    </font>
    <font>
      <b/>
      <sz val="11"/>
      <color indexed="8"/>
      <name val="Arial"/>
      <family val="2"/>
    </font>
    <font>
      <b/>
      <sz val="9"/>
      <name val="Times New Roman"/>
      <family val="1"/>
    </font>
    <font>
      <b/>
      <sz val="11"/>
      <color indexed="10"/>
      <name val="Times New Roman"/>
      <family val="1"/>
    </font>
    <font>
      <b/>
      <sz val="11"/>
      <name val="Times New Roman"/>
      <family val="1"/>
    </font>
    <font>
      <b/>
      <sz val="11"/>
      <color indexed="12"/>
      <name val="Times New Roman"/>
      <family val="1"/>
    </font>
    <font>
      <b/>
      <sz val="12"/>
      <name val="Times New Roman"/>
      <family val="1"/>
    </font>
    <font>
      <b/>
      <sz val="12"/>
      <color indexed="10"/>
      <name val="Times New Roman"/>
      <family val="1"/>
    </font>
    <font>
      <sz val="12"/>
      <color indexed="8"/>
      <name val="Arial"/>
      <family val="2"/>
    </font>
    <font>
      <sz val="11"/>
      <name val="Arial TUR"/>
      <family val="2"/>
    </font>
    <font>
      <sz val="11"/>
      <color indexed="8"/>
      <name val="Arial"/>
      <family val="2"/>
    </font>
    <font>
      <b/>
      <sz val="8"/>
      <name val="Arial"/>
      <family val="2"/>
    </font>
    <font>
      <u val="single"/>
      <sz val="12"/>
      <name val="Arial"/>
      <family val="2"/>
    </font>
    <font>
      <b/>
      <sz val="12"/>
      <color indexed="14"/>
      <name val="Arial Tur"/>
      <family val="2"/>
    </font>
    <font>
      <b/>
      <vertAlign val="superscript"/>
      <sz val="12"/>
      <color indexed="10"/>
      <name val="Arial Tur"/>
      <family val="0"/>
    </font>
    <font>
      <b/>
      <sz val="13"/>
      <color indexed="14"/>
      <name val="Arial Tur"/>
      <family val="0"/>
    </font>
    <font>
      <b/>
      <sz val="13"/>
      <name val="Arial"/>
      <family val="2"/>
    </font>
    <font>
      <b/>
      <sz val="14"/>
      <name val="Times New Roman"/>
      <family val="1"/>
    </font>
    <font>
      <b/>
      <sz val="9.8"/>
      <name val="Times New Roman"/>
      <family val="1"/>
    </font>
    <font>
      <sz val="14"/>
      <name val="Times New Roman"/>
      <family val="1"/>
    </font>
    <font>
      <sz val="10"/>
      <name val="Times New Roman"/>
      <family val="1"/>
    </font>
    <font>
      <b/>
      <vertAlign val="superscript"/>
      <sz val="14"/>
      <name val="Times New Roman"/>
      <family val="1"/>
    </font>
    <font>
      <b/>
      <sz val="10"/>
      <name val="Times New Roman"/>
      <family val="1"/>
    </font>
    <font>
      <vertAlign val="superscript"/>
      <sz val="11"/>
      <name val="Arial Tur"/>
      <family val="0"/>
    </font>
    <font>
      <b/>
      <sz val="14"/>
      <color indexed="14"/>
      <name val="Arial Tur"/>
      <family val="0"/>
    </font>
    <font>
      <b/>
      <sz val="12"/>
      <color indexed="8"/>
      <name val="Arial"/>
      <family val="2"/>
    </font>
    <font>
      <b/>
      <sz val="12"/>
      <color indexed="60"/>
      <name val="Arial"/>
      <family val="2"/>
    </font>
    <font>
      <sz val="12"/>
      <color indexed="10"/>
      <name val="Arial Tur"/>
      <family val="0"/>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1"/>
      <name val="Calibri"/>
      <family val="2"/>
    </font>
    <font>
      <sz val="14"/>
      <color indexed="8"/>
      <name val="Calibri"/>
      <family val="2"/>
    </font>
    <font>
      <sz val="16"/>
      <color indexed="8"/>
      <name val="Calibri"/>
      <family val="2"/>
    </font>
    <font>
      <sz val="11"/>
      <color indexed="60"/>
      <name val="Arial Tur"/>
      <family val="0"/>
    </font>
    <font>
      <b/>
      <sz val="18"/>
      <color indexed="10"/>
      <name val="Calibri"/>
      <family val="2"/>
    </font>
    <font>
      <b/>
      <i/>
      <sz val="12"/>
      <color indexed="8"/>
      <name val="Calibri"/>
      <family val="2"/>
    </font>
    <font>
      <b/>
      <sz val="14"/>
      <color indexed="12"/>
      <name val="Calibri"/>
      <family val="2"/>
    </font>
    <font>
      <sz val="18"/>
      <color indexed="8"/>
      <name val="Calibri"/>
      <family val="2"/>
    </font>
    <font>
      <b/>
      <sz val="8"/>
      <color indexed="8"/>
      <name val="Arial Tur"/>
      <family val="0"/>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1"/>
      <color theme="1"/>
      <name val="Arial"/>
      <family val="2"/>
    </font>
    <font>
      <sz val="10"/>
      <color theme="1"/>
      <name val="Arial"/>
      <family val="2"/>
    </font>
    <font>
      <b/>
      <sz val="10"/>
      <color rgb="FFFF0000"/>
      <name val="Arial"/>
      <family val="2"/>
    </font>
    <font>
      <b/>
      <sz val="11"/>
      <color rgb="FFFF0000"/>
      <name val="Arial"/>
      <family val="2"/>
    </font>
    <font>
      <b/>
      <sz val="10"/>
      <color rgb="FFFF0000"/>
      <name val="Arial Tur"/>
      <family val="0"/>
    </font>
    <font>
      <sz val="14"/>
      <color theme="1"/>
      <name val="Calibri"/>
      <family val="2"/>
    </font>
    <font>
      <sz val="16"/>
      <color theme="1"/>
      <name val="Calibri"/>
      <family val="2"/>
    </font>
    <font>
      <b/>
      <sz val="12"/>
      <color rgb="FF0000FF"/>
      <name val="Arial Tur"/>
      <family val="0"/>
    </font>
    <font>
      <b/>
      <sz val="11"/>
      <color rgb="FF0000FF"/>
      <name val="Arial Tur"/>
      <family val="0"/>
    </font>
    <font>
      <sz val="11"/>
      <color rgb="FFC00000"/>
      <name val="Arial Tur"/>
      <family val="0"/>
    </font>
    <font>
      <b/>
      <sz val="10"/>
      <color rgb="FFCC00FF"/>
      <name val="Arial Tur"/>
      <family val="0"/>
    </font>
    <font>
      <b/>
      <sz val="18"/>
      <color rgb="FFFF0000"/>
      <name val="Calibri"/>
      <family val="2"/>
    </font>
    <font>
      <b/>
      <i/>
      <sz val="12"/>
      <color theme="1"/>
      <name val="Calibri"/>
      <family val="2"/>
    </font>
    <font>
      <sz val="12"/>
      <color theme="1"/>
      <name val="Arial"/>
      <family val="2"/>
    </font>
    <font>
      <b/>
      <sz val="12"/>
      <color theme="1"/>
      <name val="Arial"/>
      <family val="2"/>
    </font>
    <font>
      <b/>
      <sz val="14"/>
      <color rgb="FF0000FF"/>
      <name val="Calibri"/>
      <family val="2"/>
    </font>
    <font>
      <sz val="18"/>
      <color theme="1"/>
      <name val="Calibri"/>
      <family val="2"/>
    </font>
    <font>
      <b/>
      <sz val="14"/>
      <color rgb="FFFF0000"/>
      <name val="Arial Tur"/>
      <family val="0"/>
    </font>
    <font>
      <b/>
      <sz val="12"/>
      <color rgb="FFCC00FF"/>
      <name val="Arial Tur"/>
      <family val="0"/>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7"/>
        <bgColor indexed="64"/>
      </patternFill>
    </fill>
    <fill>
      <patternFill patternType="solid">
        <fgColor indexed="42"/>
        <bgColor indexed="64"/>
      </patternFill>
    </fill>
    <fill>
      <patternFill patternType="solid">
        <fgColor indexed="41"/>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
      <patternFill patternType="solid">
        <fgColor indexed="43"/>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indexed="45"/>
        <bgColor indexed="64"/>
      </patternFill>
    </fill>
    <fill>
      <patternFill patternType="solid">
        <fgColor rgb="FF00B0F0"/>
        <bgColor indexed="64"/>
      </patternFill>
    </fill>
    <fill>
      <patternFill patternType="solid">
        <fgColor rgb="FF7030A0"/>
        <bgColor indexed="64"/>
      </patternFill>
    </fill>
    <fill>
      <patternFill patternType="solid">
        <fgColor rgb="FF92D050"/>
        <bgColor indexed="64"/>
      </patternFill>
    </fill>
    <fill>
      <patternFill patternType="solid">
        <fgColor rgb="FF93E3FF"/>
        <bgColor indexed="64"/>
      </patternFill>
    </fill>
    <fill>
      <patternFill patternType="solid">
        <fgColor rgb="FF00FFFF"/>
        <bgColor indexed="64"/>
      </patternFill>
    </fill>
    <fill>
      <patternFill patternType="solid">
        <fgColor theme="2" tint="-0.09996999800205231"/>
        <bgColor indexed="64"/>
      </patternFill>
    </fill>
    <fill>
      <patternFill patternType="solid">
        <fgColor rgb="FFDAF6FC"/>
        <bgColor indexed="64"/>
      </patternFill>
    </fill>
  </fills>
  <borders count="86">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medium"/>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style="medium"/>
      <bottom style="medium"/>
    </border>
    <border>
      <left style="medium"/>
      <right style="medium"/>
      <top style="thin"/>
      <bottom style="thin"/>
    </border>
    <border>
      <left style="medium"/>
      <right style="thin"/>
      <top>
        <color indexed="63"/>
      </top>
      <bottom style="medium"/>
    </border>
    <border>
      <left style="thin"/>
      <right style="medium"/>
      <top>
        <color indexed="63"/>
      </top>
      <bottom style="medium"/>
    </border>
    <border>
      <left>
        <color indexed="63"/>
      </left>
      <right style="medium"/>
      <top style="thin"/>
      <bottom style="thin"/>
    </border>
    <border>
      <left>
        <color indexed="63"/>
      </left>
      <right style="medium"/>
      <top style="medium"/>
      <bottom>
        <color indexed="63"/>
      </bottom>
    </border>
    <border>
      <left>
        <color indexed="63"/>
      </left>
      <right style="medium"/>
      <top>
        <color indexed="63"/>
      </top>
      <bottom style="medium"/>
    </border>
    <border>
      <left style="thin"/>
      <right style="thin"/>
      <top style="medium"/>
      <bottom style="thin"/>
    </border>
    <border>
      <left style="thin"/>
      <right style="medium"/>
      <top style="medium"/>
      <bottom style="thin"/>
    </border>
    <border>
      <left style="medium"/>
      <right style="thin"/>
      <top style="medium"/>
      <bottom style="thin"/>
    </border>
    <border>
      <left style="thin"/>
      <right style="thin"/>
      <top style="thin"/>
      <bottom style="thin"/>
    </border>
    <border>
      <left style="thin"/>
      <right style="medium"/>
      <top style="thin"/>
      <bottom style="thin"/>
    </border>
    <border>
      <left style="medium"/>
      <right style="thin"/>
      <top style="thin"/>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style="medium"/>
      <top style="thin"/>
      <bottom>
        <color indexed="63"/>
      </bottom>
    </border>
    <border>
      <left>
        <color indexed="63"/>
      </left>
      <right style="medium"/>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medium"/>
    </border>
    <border>
      <left style="thin"/>
      <right style="thin"/>
      <top style="thin"/>
      <bottom style="medium"/>
    </border>
    <border>
      <left style="medium"/>
      <right>
        <color indexed="63"/>
      </right>
      <top style="thin"/>
      <bottom style="thin"/>
    </border>
    <border>
      <left style="medium"/>
      <right>
        <color indexed="63"/>
      </right>
      <top style="thin"/>
      <bottom>
        <color indexed="63"/>
      </bottom>
    </border>
    <border>
      <left style="thin"/>
      <right style="thin"/>
      <top>
        <color indexed="63"/>
      </top>
      <bottom style="medium"/>
    </border>
    <border>
      <left>
        <color indexed="63"/>
      </left>
      <right>
        <color indexed="63"/>
      </right>
      <top style="medium"/>
      <bottom style="medium"/>
    </border>
    <border>
      <left style="medium"/>
      <right>
        <color indexed="63"/>
      </right>
      <top style="thin"/>
      <bottom style="medium"/>
    </border>
    <border>
      <left style="thin"/>
      <right style="medium"/>
      <top style="thin"/>
      <bottom style="medium"/>
    </border>
    <border>
      <left>
        <color indexed="63"/>
      </left>
      <right style="medium"/>
      <top style="thin"/>
      <bottom style="medium"/>
    </border>
    <border>
      <left style="medium"/>
      <right style="thin"/>
      <top>
        <color indexed="63"/>
      </top>
      <bottom>
        <color indexed="63"/>
      </bottom>
    </border>
    <border>
      <left style="thin"/>
      <right style="medium"/>
      <top>
        <color indexed="63"/>
      </top>
      <bottom>
        <color indexed="63"/>
      </bottom>
    </border>
    <border>
      <left style="medium"/>
      <right style="medium"/>
      <top style="medium"/>
      <bottom style="thin"/>
    </border>
    <border>
      <left style="medium"/>
      <right style="medium"/>
      <top style="thin"/>
      <bottom style="medium"/>
    </border>
    <border>
      <left>
        <color indexed="63"/>
      </left>
      <right style="thin"/>
      <top>
        <color indexed="63"/>
      </top>
      <bottom style="medium"/>
    </border>
    <border>
      <left style="thin"/>
      <right>
        <color indexed="63"/>
      </right>
      <top>
        <color indexed="63"/>
      </top>
      <bottom style="medium"/>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color indexed="63"/>
      </left>
      <right style="medium"/>
      <top style="medium"/>
      <bottom style="thin"/>
    </border>
    <border>
      <left style="medium"/>
      <right>
        <color indexed="63"/>
      </right>
      <top style="medium"/>
      <bottom style="medium"/>
    </border>
    <border>
      <left style="thin"/>
      <right>
        <color indexed="63"/>
      </right>
      <top style="medium"/>
      <bottom style="medium"/>
    </border>
    <border>
      <left style="medium"/>
      <right style="thin"/>
      <top style="medium"/>
      <bottom>
        <color indexed="63"/>
      </bottom>
    </border>
    <border>
      <left style="thin"/>
      <right>
        <color indexed="63"/>
      </right>
      <top style="medium"/>
      <bottom>
        <color indexed="63"/>
      </bottom>
    </border>
    <border>
      <left style="medium"/>
      <right style="medium"/>
      <top style="thin"/>
      <bottom>
        <color indexed="63"/>
      </bottom>
    </border>
    <border>
      <left>
        <color indexed="63"/>
      </left>
      <right>
        <color indexed="63"/>
      </right>
      <top style="medium"/>
      <bottom style="thin"/>
    </border>
    <border>
      <left>
        <color indexed="63"/>
      </left>
      <right>
        <color indexed="63"/>
      </right>
      <top>
        <color indexed="63"/>
      </top>
      <bottom style="medium"/>
    </border>
    <border>
      <left style="thin"/>
      <right>
        <color indexed="63"/>
      </right>
      <top style="thin"/>
      <bottom style="thin"/>
    </border>
    <border>
      <left style="thin"/>
      <right>
        <color indexed="63"/>
      </right>
      <top style="medium"/>
      <bottom style="thin"/>
    </border>
    <border>
      <left style="medium"/>
      <right style="medium"/>
      <top>
        <color indexed="63"/>
      </top>
      <bottom style="thin"/>
    </border>
    <border>
      <left>
        <color indexed="63"/>
      </left>
      <right>
        <color indexed="63"/>
      </right>
      <top style="thin"/>
      <bottom style="thin"/>
    </border>
    <border>
      <left>
        <color indexed="63"/>
      </left>
      <right>
        <color indexed="63"/>
      </right>
      <top style="medium"/>
      <bottom>
        <color indexed="63"/>
      </bottom>
    </border>
    <border>
      <left style="medium"/>
      <right style="medium"/>
      <top>
        <color indexed="63"/>
      </top>
      <bottom>
        <color indexed="63"/>
      </bottom>
    </border>
    <border>
      <left style="thin"/>
      <right>
        <color indexed="63"/>
      </right>
      <top style="thin"/>
      <bottom style="mediu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color indexed="63"/>
      </right>
      <top style="thin"/>
      <bottom style="medium"/>
    </border>
    <border>
      <left>
        <color indexed="63"/>
      </left>
      <right style="thin"/>
      <top>
        <color indexed="63"/>
      </top>
      <bottom>
        <color indexed="63"/>
      </bottom>
    </border>
    <border>
      <left style="thin"/>
      <right style="thin"/>
      <top>
        <color indexed="63"/>
      </top>
      <bottom>
        <color indexed="63"/>
      </bottom>
    </border>
    <border>
      <left>
        <color indexed="63"/>
      </left>
      <right style="thin"/>
      <top style="medium"/>
      <bottom style="medium"/>
    </border>
    <border>
      <left>
        <color indexed="63"/>
      </left>
      <right style="thin"/>
      <top>
        <color indexed="63"/>
      </top>
      <bottom style="thin"/>
    </border>
    <border>
      <left style="medium"/>
      <right>
        <color indexed="63"/>
      </right>
      <top style="medium"/>
      <bottom style="thin"/>
    </border>
    <border>
      <left style="medium"/>
      <right>
        <color indexed="63"/>
      </right>
      <top>
        <color indexed="63"/>
      </top>
      <bottom style="thin"/>
    </border>
    <border>
      <left>
        <color indexed="63"/>
      </left>
      <right style="thin"/>
      <top style="medium"/>
      <bottom style="thin"/>
    </border>
    <border>
      <left style="thin"/>
      <right style="thin"/>
      <top style="medium"/>
      <bottom>
        <color indexed="63"/>
      </bottom>
    </border>
    <border>
      <left style="thin"/>
      <right style="medium"/>
      <top style="medium"/>
      <bottom>
        <color indexed="63"/>
      </bottom>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7" fillId="2" borderId="0" applyNumberFormat="0" applyBorder="0" applyAlignment="0" applyProtection="0"/>
    <xf numFmtId="0" fontId="107" fillId="3" borderId="0" applyNumberFormat="0" applyBorder="0" applyAlignment="0" applyProtection="0"/>
    <xf numFmtId="0" fontId="107" fillId="4" borderId="0" applyNumberFormat="0" applyBorder="0" applyAlignment="0" applyProtection="0"/>
    <xf numFmtId="0" fontId="107" fillId="5" borderId="0" applyNumberFormat="0" applyBorder="0" applyAlignment="0" applyProtection="0"/>
    <xf numFmtId="0" fontId="107" fillId="6" borderId="0" applyNumberFormat="0" applyBorder="0" applyAlignment="0" applyProtection="0"/>
    <xf numFmtId="0" fontId="107" fillId="7" borderId="0" applyNumberFormat="0" applyBorder="0" applyAlignment="0" applyProtection="0"/>
    <xf numFmtId="0" fontId="107" fillId="8" borderId="0" applyNumberFormat="0" applyBorder="0" applyAlignment="0" applyProtection="0"/>
    <xf numFmtId="0" fontId="107" fillId="9" borderId="0" applyNumberFormat="0" applyBorder="0" applyAlignment="0" applyProtection="0"/>
    <xf numFmtId="0" fontId="107" fillId="10" borderId="0" applyNumberFormat="0" applyBorder="0" applyAlignment="0" applyProtection="0"/>
    <xf numFmtId="0" fontId="107" fillId="11" borderId="0" applyNumberFormat="0" applyBorder="0" applyAlignment="0" applyProtection="0"/>
    <xf numFmtId="0" fontId="107" fillId="12" borderId="0" applyNumberFormat="0" applyBorder="0" applyAlignment="0" applyProtection="0"/>
    <xf numFmtId="0" fontId="107" fillId="13" borderId="0" applyNumberFormat="0" applyBorder="0" applyAlignment="0" applyProtection="0"/>
    <xf numFmtId="0" fontId="108" fillId="14" borderId="0" applyNumberFormat="0" applyBorder="0" applyAlignment="0" applyProtection="0"/>
    <xf numFmtId="0" fontId="108" fillId="15" borderId="0" applyNumberFormat="0" applyBorder="0" applyAlignment="0" applyProtection="0"/>
    <xf numFmtId="0" fontId="108" fillId="16" borderId="0" applyNumberFormat="0" applyBorder="0" applyAlignment="0" applyProtection="0"/>
    <xf numFmtId="0" fontId="108" fillId="17" borderId="0" applyNumberFormat="0" applyBorder="0" applyAlignment="0" applyProtection="0"/>
    <xf numFmtId="0" fontId="108" fillId="18" borderId="0" applyNumberFormat="0" applyBorder="0" applyAlignment="0" applyProtection="0"/>
    <xf numFmtId="0" fontId="108" fillId="19" borderId="0" applyNumberFormat="0" applyBorder="0" applyAlignment="0" applyProtection="0"/>
    <xf numFmtId="0" fontId="109" fillId="0" borderId="0" applyNumberFormat="0" applyFill="0" applyBorder="0" applyAlignment="0" applyProtection="0"/>
    <xf numFmtId="0" fontId="110" fillId="0" borderId="0" applyNumberFormat="0" applyFill="0" applyBorder="0" applyAlignment="0" applyProtection="0"/>
    <xf numFmtId="0" fontId="111" fillId="0" borderId="1" applyNumberFormat="0" applyFill="0" applyAlignment="0" applyProtection="0"/>
    <xf numFmtId="0" fontId="112" fillId="0" borderId="2" applyNumberFormat="0" applyFill="0" applyAlignment="0" applyProtection="0"/>
    <xf numFmtId="0" fontId="113" fillId="0" borderId="3" applyNumberFormat="0" applyFill="0" applyAlignment="0" applyProtection="0"/>
    <xf numFmtId="0" fontId="114" fillId="0" borderId="4" applyNumberFormat="0" applyFill="0" applyAlignment="0" applyProtection="0"/>
    <xf numFmtId="0" fontId="114" fillId="0" borderId="0" applyNumberFormat="0" applyFill="0" applyBorder="0" applyAlignment="0" applyProtection="0"/>
    <xf numFmtId="169" fontId="0" fillId="0" borderId="0" applyFont="0" applyFill="0" applyBorder="0" applyAlignment="0" applyProtection="0"/>
    <xf numFmtId="0" fontId="115" fillId="20" borderId="5" applyNumberFormat="0" applyAlignment="0" applyProtection="0"/>
    <xf numFmtId="0" fontId="116" fillId="21" borderId="6" applyNumberFormat="0" applyAlignment="0" applyProtection="0"/>
    <xf numFmtId="0" fontId="117" fillId="20" borderId="6" applyNumberFormat="0" applyAlignment="0" applyProtection="0"/>
    <xf numFmtId="0" fontId="118" fillId="22" borderId="7" applyNumberFormat="0" applyAlignment="0" applyProtection="0"/>
    <xf numFmtId="0" fontId="119" fillId="23" borderId="0" applyNumberFormat="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120" fillId="24" borderId="0" applyNumberFormat="0" applyBorder="0" applyAlignment="0" applyProtection="0"/>
    <xf numFmtId="0" fontId="0" fillId="0" borderId="0">
      <alignment/>
      <protection/>
    </xf>
    <xf numFmtId="0" fontId="0" fillId="0" borderId="0">
      <alignment/>
      <protection/>
    </xf>
    <xf numFmtId="0" fontId="0" fillId="25" borderId="8" applyNumberFormat="0" applyFont="0" applyAlignment="0" applyProtection="0"/>
    <xf numFmtId="0" fontId="121"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22" fillId="0" borderId="9" applyNumberFormat="0" applyFill="0" applyAlignment="0" applyProtection="0"/>
    <xf numFmtId="0" fontId="123" fillId="0" borderId="0" applyNumberFormat="0" applyFill="0" applyBorder="0" applyAlignment="0" applyProtection="0"/>
    <xf numFmtId="171" fontId="0" fillId="0" borderId="0" applyFont="0" applyFill="0" applyBorder="0" applyAlignment="0" applyProtection="0"/>
    <xf numFmtId="0" fontId="108" fillId="27" borderId="0" applyNumberFormat="0" applyBorder="0" applyAlignment="0" applyProtection="0"/>
    <xf numFmtId="0" fontId="108" fillId="28" borderId="0" applyNumberFormat="0" applyBorder="0" applyAlignment="0" applyProtection="0"/>
    <xf numFmtId="0" fontId="108" fillId="29" borderId="0" applyNumberFormat="0" applyBorder="0" applyAlignment="0" applyProtection="0"/>
    <xf numFmtId="0" fontId="108" fillId="30" borderId="0" applyNumberFormat="0" applyBorder="0" applyAlignment="0" applyProtection="0"/>
    <xf numFmtId="0" fontId="108" fillId="31" borderId="0" applyNumberFormat="0" applyBorder="0" applyAlignment="0" applyProtection="0"/>
    <xf numFmtId="0" fontId="108" fillId="32" borderId="0" applyNumberFormat="0" applyBorder="0" applyAlignment="0" applyProtection="0"/>
    <xf numFmtId="9" fontId="0" fillId="0" borderId="0" applyFont="0" applyFill="0" applyBorder="0" applyAlignment="0" applyProtection="0"/>
  </cellStyleXfs>
  <cellXfs count="1754">
    <xf numFmtId="0" fontId="0" fillId="0" borderId="0" xfId="0" applyAlignment="1">
      <alignment/>
    </xf>
    <xf numFmtId="0" fontId="2" fillId="0" borderId="0" xfId="0" applyFont="1" applyAlignment="1">
      <alignment/>
    </xf>
    <xf numFmtId="0" fontId="0" fillId="0" borderId="0" xfId="0" applyFont="1" applyAlignment="1">
      <alignment/>
    </xf>
    <xf numFmtId="0" fontId="0" fillId="0" borderId="0" xfId="0" applyBorder="1" applyAlignment="1">
      <alignment/>
    </xf>
    <xf numFmtId="4" fontId="0" fillId="0" borderId="0" xfId="0" applyNumberFormat="1" applyAlignment="1">
      <alignment/>
    </xf>
    <xf numFmtId="0" fontId="13" fillId="0" borderId="0" xfId="0" applyFont="1" applyAlignment="1">
      <alignment vertical="center"/>
    </xf>
    <xf numFmtId="3" fontId="20" fillId="33" borderId="10" xfId="0" applyNumberFormat="1" applyFont="1" applyFill="1" applyBorder="1" applyAlignment="1">
      <alignment/>
    </xf>
    <xf numFmtId="0" fontId="19" fillId="0" borderId="11" xfId="0" applyFont="1" applyBorder="1" applyAlignment="1">
      <alignment/>
    </xf>
    <xf numFmtId="0" fontId="19" fillId="0" borderId="0" xfId="0" applyFont="1" applyBorder="1" applyAlignment="1">
      <alignment/>
    </xf>
    <xf numFmtId="3" fontId="19" fillId="0" borderId="0" xfId="0" applyNumberFormat="1" applyFont="1" applyBorder="1" applyAlignment="1">
      <alignment/>
    </xf>
    <xf numFmtId="3" fontId="19" fillId="0" borderId="12" xfId="0" applyNumberFormat="1" applyFont="1" applyBorder="1" applyAlignment="1">
      <alignment/>
    </xf>
    <xf numFmtId="3" fontId="17" fillId="34" borderId="13" xfId="0" applyNumberFormat="1" applyFont="1" applyFill="1" applyBorder="1" applyAlignment="1">
      <alignment/>
    </xf>
    <xf numFmtId="0" fontId="19" fillId="0" borderId="0" xfId="0" applyFont="1" applyBorder="1" applyAlignment="1">
      <alignment/>
    </xf>
    <xf numFmtId="3" fontId="20" fillId="33" borderId="13" xfId="0" applyNumberFormat="1" applyFont="1" applyFill="1" applyBorder="1" applyAlignment="1">
      <alignment/>
    </xf>
    <xf numFmtId="0" fontId="13" fillId="0" borderId="0" xfId="0" applyFont="1" applyBorder="1" applyAlignment="1">
      <alignment vertical="center"/>
    </xf>
    <xf numFmtId="0" fontId="13" fillId="0" borderId="0" xfId="0" applyFont="1" applyBorder="1" applyAlignment="1">
      <alignment horizontal="center" vertical="center"/>
    </xf>
    <xf numFmtId="0" fontId="19" fillId="0" borderId="0" xfId="0" applyFont="1" applyAlignment="1">
      <alignment vertical="center"/>
    </xf>
    <xf numFmtId="0" fontId="19" fillId="0" borderId="14" xfId="0" applyFont="1" applyBorder="1" applyAlignment="1">
      <alignment vertical="center" wrapText="1"/>
    </xf>
    <xf numFmtId="0" fontId="10" fillId="0" borderId="0" xfId="0" applyFont="1" applyAlignment="1">
      <alignment/>
    </xf>
    <xf numFmtId="0" fontId="19" fillId="0" borderId="0" xfId="0" applyFont="1" applyAlignment="1">
      <alignment/>
    </xf>
    <xf numFmtId="0" fontId="13" fillId="0" borderId="0" xfId="0" applyFont="1" applyBorder="1" applyAlignment="1" applyProtection="1">
      <alignment vertical="center"/>
      <protection/>
    </xf>
    <xf numFmtId="0" fontId="13" fillId="0" borderId="0" xfId="0" applyFont="1" applyBorder="1" applyAlignment="1" applyProtection="1">
      <alignment horizontal="center" vertical="center"/>
      <protection/>
    </xf>
    <xf numFmtId="182" fontId="13" fillId="0" borderId="0" xfId="57" applyNumberFormat="1" applyFont="1" applyBorder="1" applyAlignment="1" applyProtection="1">
      <alignment vertical="center"/>
      <protection/>
    </xf>
    <xf numFmtId="0" fontId="13" fillId="0" borderId="0" xfId="0" applyFont="1" applyAlignment="1">
      <alignment/>
    </xf>
    <xf numFmtId="182" fontId="13" fillId="0" borderId="0" xfId="57" applyNumberFormat="1" applyFont="1" applyBorder="1" applyAlignment="1" applyProtection="1">
      <alignment horizontal="center" vertical="center"/>
      <protection/>
    </xf>
    <xf numFmtId="49" fontId="13" fillId="0" borderId="0" xfId="0" applyNumberFormat="1" applyFont="1" applyAlignment="1">
      <alignment vertical="center"/>
    </xf>
    <xf numFmtId="0" fontId="16" fillId="0" borderId="0" xfId="0" applyFont="1" applyAlignment="1">
      <alignment/>
    </xf>
    <xf numFmtId="0" fontId="13" fillId="0" borderId="13" xfId="0" applyFont="1" applyBorder="1" applyAlignment="1">
      <alignment horizontal="center" vertical="center" wrapText="1"/>
    </xf>
    <xf numFmtId="3" fontId="19" fillId="0" borderId="0" xfId="0" applyNumberFormat="1" applyFont="1" applyAlignment="1">
      <alignment/>
    </xf>
    <xf numFmtId="3" fontId="13" fillId="0" borderId="0" xfId="0" applyNumberFormat="1" applyFont="1" applyBorder="1" applyAlignment="1">
      <alignment vertical="center"/>
    </xf>
    <xf numFmtId="49" fontId="21" fillId="0" borderId="0" xfId="0" applyNumberFormat="1" applyFont="1" applyAlignment="1">
      <alignment horizontal="center" vertical="center" wrapText="1"/>
    </xf>
    <xf numFmtId="0" fontId="13" fillId="35" borderId="13" xfId="0" applyFont="1" applyFill="1" applyBorder="1" applyAlignment="1">
      <alignment horizontal="center" vertical="center" wrapText="1"/>
    </xf>
    <xf numFmtId="0" fontId="25" fillId="0" borderId="0" xfId="0" applyFont="1" applyAlignment="1">
      <alignment/>
    </xf>
    <xf numFmtId="3" fontId="13" fillId="0" borderId="0" xfId="0" applyNumberFormat="1" applyFont="1" applyBorder="1" applyAlignment="1" applyProtection="1">
      <alignment horizontal="right" vertical="center"/>
      <protection/>
    </xf>
    <xf numFmtId="0" fontId="13" fillId="36" borderId="15" xfId="0" applyFont="1" applyFill="1" applyBorder="1" applyAlignment="1">
      <alignment horizontal="center" vertical="center"/>
    </xf>
    <xf numFmtId="0" fontId="13" fillId="36" borderId="16" xfId="0" applyFont="1" applyFill="1" applyBorder="1" applyAlignment="1">
      <alignment horizontal="center" vertical="center"/>
    </xf>
    <xf numFmtId="3" fontId="19" fillId="0" borderId="17" xfId="0" applyNumberFormat="1" applyFont="1" applyBorder="1" applyAlignment="1">
      <alignment vertical="center"/>
    </xf>
    <xf numFmtId="0" fontId="13" fillId="0" borderId="18" xfId="0" applyFont="1" applyBorder="1" applyAlignment="1">
      <alignment vertical="center"/>
    </xf>
    <xf numFmtId="0" fontId="13" fillId="0" borderId="12" xfId="0" applyFont="1" applyBorder="1" applyAlignment="1">
      <alignment vertical="center"/>
    </xf>
    <xf numFmtId="0" fontId="13" fillId="0" borderId="19" xfId="0" applyFont="1" applyBorder="1" applyAlignment="1">
      <alignment vertical="center"/>
    </xf>
    <xf numFmtId="3" fontId="19" fillId="0" borderId="20" xfId="0" applyNumberFormat="1" applyFont="1" applyBorder="1" applyAlignment="1">
      <alignment vertical="center"/>
    </xf>
    <xf numFmtId="3" fontId="19" fillId="0" borderId="21" xfId="0" applyNumberFormat="1" applyFont="1" applyBorder="1" applyAlignment="1">
      <alignment vertical="center"/>
    </xf>
    <xf numFmtId="3" fontId="19" fillId="0" borderId="22" xfId="0" applyNumberFormat="1" applyFont="1" applyBorder="1" applyAlignment="1">
      <alignment vertical="center"/>
    </xf>
    <xf numFmtId="3" fontId="19" fillId="0" borderId="23" xfId="0" applyNumberFormat="1" applyFont="1" applyBorder="1" applyAlignment="1">
      <alignment vertical="center"/>
    </xf>
    <xf numFmtId="3" fontId="19" fillId="0" borderId="24" xfId="0" applyNumberFormat="1" applyFont="1" applyBorder="1" applyAlignment="1">
      <alignment vertical="center"/>
    </xf>
    <xf numFmtId="3" fontId="19" fillId="0" borderId="25" xfId="0" applyNumberFormat="1" applyFont="1" applyBorder="1" applyAlignment="1">
      <alignment vertical="center"/>
    </xf>
    <xf numFmtId="3" fontId="19" fillId="0" borderId="26" xfId="0" applyNumberFormat="1" applyFont="1" applyBorder="1" applyAlignment="1">
      <alignment vertical="center"/>
    </xf>
    <xf numFmtId="3" fontId="19" fillId="0" borderId="27" xfId="0" applyNumberFormat="1" applyFont="1" applyBorder="1" applyAlignment="1">
      <alignment vertical="center"/>
    </xf>
    <xf numFmtId="3" fontId="19" fillId="0" borderId="28" xfId="0" applyNumberFormat="1" applyFont="1" applyBorder="1" applyAlignment="1">
      <alignment vertical="center"/>
    </xf>
    <xf numFmtId="0" fontId="19" fillId="0" borderId="17" xfId="0" applyFont="1" applyBorder="1" applyAlignment="1">
      <alignment vertical="center" wrapText="1"/>
    </xf>
    <xf numFmtId="0" fontId="19" fillId="0" borderId="29" xfId="0" applyFont="1" applyBorder="1" applyAlignment="1">
      <alignment vertical="center" wrapText="1"/>
    </xf>
    <xf numFmtId="0" fontId="19" fillId="0" borderId="30" xfId="0" applyFont="1" applyBorder="1" applyAlignment="1">
      <alignment vertical="center" wrapText="1"/>
    </xf>
    <xf numFmtId="3" fontId="13" fillId="0" borderId="31" xfId="0" applyNumberFormat="1" applyFont="1" applyBorder="1" applyAlignment="1">
      <alignment vertical="center"/>
    </xf>
    <xf numFmtId="3" fontId="13" fillId="0" borderId="32" xfId="0" applyNumberFormat="1" applyFont="1" applyBorder="1" applyAlignment="1">
      <alignment vertical="center"/>
    </xf>
    <xf numFmtId="3" fontId="13" fillId="0" borderId="33" xfId="0" applyNumberFormat="1" applyFont="1" applyBorder="1" applyAlignment="1">
      <alignment vertical="center"/>
    </xf>
    <xf numFmtId="0" fontId="18" fillId="0" borderId="0" xfId="0" applyFont="1" applyAlignment="1">
      <alignment/>
    </xf>
    <xf numFmtId="0" fontId="9" fillId="0" borderId="0" xfId="0" applyFont="1" applyAlignment="1">
      <alignment/>
    </xf>
    <xf numFmtId="3" fontId="18" fillId="0" borderId="31" xfId="0" applyNumberFormat="1" applyFont="1" applyBorder="1" applyAlignment="1">
      <alignment vertical="center"/>
    </xf>
    <xf numFmtId="3" fontId="18" fillId="0" borderId="32" xfId="0" applyNumberFormat="1" applyFont="1" applyBorder="1" applyAlignment="1">
      <alignment vertical="center"/>
    </xf>
    <xf numFmtId="3" fontId="26" fillId="0" borderId="31" xfId="0" applyNumberFormat="1" applyFont="1" applyBorder="1" applyAlignment="1">
      <alignment vertical="center"/>
    </xf>
    <xf numFmtId="3" fontId="26" fillId="0" borderId="32" xfId="0" applyNumberFormat="1" applyFont="1" applyBorder="1" applyAlignment="1">
      <alignment vertical="center"/>
    </xf>
    <xf numFmtId="0" fontId="26" fillId="0" borderId="0" xfId="0" applyFont="1" applyAlignment="1">
      <alignment/>
    </xf>
    <xf numFmtId="3" fontId="26" fillId="0" borderId="34" xfId="0" applyNumberFormat="1" applyFont="1" applyBorder="1" applyAlignment="1">
      <alignment vertical="center"/>
    </xf>
    <xf numFmtId="3" fontId="18" fillId="0" borderId="34" xfId="0" applyNumberFormat="1" applyFont="1" applyBorder="1" applyAlignment="1">
      <alignment vertical="center"/>
    </xf>
    <xf numFmtId="3" fontId="13" fillId="0" borderId="26" xfId="0" applyNumberFormat="1" applyFont="1" applyBorder="1" applyAlignment="1">
      <alignment horizontal="center" vertical="center" wrapText="1"/>
    </xf>
    <xf numFmtId="3" fontId="13" fillId="0" borderId="27" xfId="0" applyNumberFormat="1" applyFont="1" applyBorder="1" applyAlignment="1">
      <alignment horizontal="center" vertical="center" wrapText="1"/>
    </xf>
    <xf numFmtId="3" fontId="19" fillId="0" borderId="35" xfId="0" applyNumberFormat="1" applyFont="1" applyBorder="1" applyAlignment="1">
      <alignment vertical="center"/>
    </xf>
    <xf numFmtId="3" fontId="19" fillId="0" borderId="36" xfId="0" applyNumberFormat="1" applyFont="1" applyBorder="1" applyAlignment="1">
      <alignment vertical="center"/>
    </xf>
    <xf numFmtId="3" fontId="19" fillId="0" borderId="37" xfId="0" applyNumberFormat="1" applyFont="1" applyBorder="1" applyAlignment="1">
      <alignment vertical="center"/>
    </xf>
    <xf numFmtId="3" fontId="13" fillId="0" borderId="38" xfId="0" applyNumberFormat="1" applyFont="1" applyBorder="1" applyAlignment="1">
      <alignment horizontal="center" vertical="center" wrapText="1"/>
    </xf>
    <xf numFmtId="3" fontId="13" fillId="0" borderId="39" xfId="0" applyNumberFormat="1" applyFont="1" applyBorder="1" applyAlignment="1">
      <alignment horizontal="center" vertical="center" wrapText="1"/>
    </xf>
    <xf numFmtId="0" fontId="5" fillId="0" borderId="0" xfId="0" applyFont="1" applyAlignment="1">
      <alignment/>
    </xf>
    <xf numFmtId="0" fontId="6" fillId="0" borderId="0" xfId="0" applyFont="1" applyAlignment="1">
      <alignment/>
    </xf>
    <xf numFmtId="4" fontId="6" fillId="0" borderId="0" xfId="0" applyNumberFormat="1" applyFont="1" applyAlignment="1">
      <alignment/>
    </xf>
    <xf numFmtId="4" fontId="2" fillId="0" borderId="0" xfId="0" applyNumberFormat="1" applyFont="1" applyAlignment="1">
      <alignment/>
    </xf>
    <xf numFmtId="0" fontId="0" fillId="0" borderId="0" xfId="0" applyAlignment="1">
      <alignment wrapText="1"/>
    </xf>
    <xf numFmtId="0" fontId="14" fillId="0" borderId="0" xfId="0" applyFont="1" applyAlignment="1">
      <alignment horizontal="center" wrapText="1"/>
    </xf>
    <xf numFmtId="0" fontId="37" fillId="0" borderId="0" xfId="0" applyFont="1" applyAlignment="1">
      <alignment/>
    </xf>
    <xf numFmtId="3" fontId="37" fillId="0" borderId="0" xfId="0" applyNumberFormat="1" applyFont="1" applyAlignment="1">
      <alignment/>
    </xf>
    <xf numFmtId="3" fontId="36" fillId="0" borderId="0" xfId="0" applyNumberFormat="1" applyFont="1" applyAlignment="1">
      <alignment/>
    </xf>
    <xf numFmtId="0" fontId="36" fillId="0" borderId="0" xfId="0" applyFont="1" applyAlignment="1">
      <alignment/>
    </xf>
    <xf numFmtId="3" fontId="36" fillId="0" borderId="0" xfId="0" applyNumberFormat="1" applyFont="1" applyAlignment="1">
      <alignment vertical="center"/>
    </xf>
    <xf numFmtId="0" fontId="36" fillId="0" borderId="0" xfId="0" applyFont="1" applyAlignment="1">
      <alignment vertical="center"/>
    </xf>
    <xf numFmtId="49" fontId="19" fillId="0" borderId="0" xfId="0" applyNumberFormat="1" applyFont="1" applyAlignment="1">
      <alignment vertical="center" wrapText="1"/>
    </xf>
    <xf numFmtId="0" fontId="0" fillId="0" borderId="0" xfId="0" applyFont="1" applyAlignment="1">
      <alignment vertical="center"/>
    </xf>
    <xf numFmtId="0" fontId="29" fillId="0" borderId="0" xfId="0" applyFont="1" applyAlignment="1">
      <alignment vertical="center"/>
    </xf>
    <xf numFmtId="0" fontId="0" fillId="0" borderId="0" xfId="0" applyFont="1" applyAlignment="1">
      <alignment vertical="center"/>
    </xf>
    <xf numFmtId="0" fontId="0" fillId="0" borderId="0" xfId="0" applyFont="1" applyBorder="1" applyAlignment="1">
      <alignment vertical="center"/>
    </xf>
    <xf numFmtId="0" fontId="28" fillId="0" borderId="0" xfId="0" applyFont="1" applyFill="1" applyAlignment="1">
      <alignment vertical="center"/>
    </xf>
    <xf numFmtId="0" fontId="28" fillId="0" borderId="0" xfId="0" applyFont="1" applyFill="1" applyBorder="1" applyAlignment="1">
      <alignment vertical="center"/>
    </xf>
    <xf numFmtId="0" fontId="2" fillId="0" borderId="40" xfId="0" applyFont="1" applyBorder="1" applyAlignment="1">
      <alignment vertical="center"/>
    </xf>
    <xf numFmtId="0" fontId="2" fillId="0" borderId="41" xfId="0" applyFont="1" applyBorder="1" applyAlignment="1">
      <alignment vertical="center"/>
    </xf>
    <xf numFmtId="0" fontId="40" fillId="0" borderId="15" xfId="0" applyFont="1" applyBorder="1" applyAlignment="1">
      <alignment horizontal="center" vertical="center"/>
    </xf>
    <xf numFmtId="0" fontId="40" fillId="0" borderId="16" xfId="0" applyFont="1" applyBorder="1" applyAlignment="1">
      <alignment horizontal="center" vertical="center"/>
    </xf>
    <xf numFmtId="0" fontId="40" fillId="0" borderId="42" xfId="0" applyFont="1" applyBorder="1" applyAlignment="1">
      <alignment horizontal="center" vertical="center"/>
    </xf>
    <xf numFmtId="3" fontId="0" fillId="0" borderId="22" xfId="0" applyNumberFormat="1" applyFont="1" applyBorder="1" applyAlignment="1">
      <alignment horizontal="center" vertical="center"/>
    </xf>
    <xf numFmtId="3" fontId="0" fillId="0" borderId="21" xfId="0" applyNumberFormat="1" applyFont="1" applyBorder="1" applyAlignment="1">
      <alignment vertical="center"/>
    </xf>
    <xf numFmtId="3" fontId="0" fillId="0" borderId="22" xfId="0" applyNumberFormat="1" applyFont="1" applyBorder="1" applyAlignment="1">
      <alignment horizontal="right" vertical="center"/>
    </xf>
    <xf numFmtId="3" fontId="0" fillId="0" borderId="20" xfId="0" applyNumberFormat="1" applyFont="1" applyBorder="1" applyAlignment="1">
      <alignment horizontal="right" vertical="center"/>
    </xf>
    <xf numFmtId="3" fontId="0" fillId="0" borderId="30" xfId="0" applyNumberFormat="1" applyFont="1" applyBorder="1" applyAlignment="1">
      <alignment horizontal="center" vertical="center"/>
    </xf>
    <xf numFmtId="3" fontId="0" fillId="0" borderId="25" xfId="0" applyNumberFormat="1" applyFont="1" applyBorder="1" applyAlignment="1">
      <alignment horizontal="center" vertical="center"/>
    </xf>
    <xf numFmtId="3" fontId="0" fillId="0" borderId="24" xfId="0" applyNumberFormat="1" applyFont="1" applyBorder="1" applyAlignment="1">
      <alignment vertical="center"/>
    </xf>
    <xf numFmtId="3" fontId="0" fillId="0" borderId="25" xfId="0" applyNumberFormat="1" applyFont="1" applyBorder="1" applyAlignment="1">
      <alignment horizontal="right" vertical="center"/>
    </xf>
    <xf numFmtId="3" fontId="0" fillId="0" borderId="23" xfId="0" applyNumberFormat="1" applyFont="1" applyBorder="1" applyAlignment="1">
      <alignment horizontal="right" vertical="center"/>
    </xf>
    <xf numFmtId="3" fontId="0" fillId="0" borderId="17" xfId="0" applyNumberFormat="1" applyFont="1" applyBorder="1" applyAlignment="1">
      <alignment horizontal="center" vertical="center"/>
    </xf>
    <xf numFmtId="0" fontId="40" fillId="0" borderId="0" xfId="0" applyFont="1" applyAlignment="1">
      <alignment vertical="center"/>
    </xf>
    <xf numFmtId="3" fontId="0" fillId="0" borderId="43" xfId="0" applyNumberFormat="1" applyFont="1" applyBorder="1" applyAlignment="1">
      <alignment horizontal="center" vertical="center"/>
    </xf>
    <xf numFmtId="3" fontId="0" fillId="0" borderId="43" xfId="0" applyNumberFormat="1" applyFont="1" applyBorder="1" applyAlignment="1">
      <alignment vertical="center"/>
    </xf>
    <xf numFmtId="3" fontId="2" fillId="0" borderId="34" xfId="0" applyNumberFormat="1" applyFont="1" applyBorder="1" applyAlignment="1">
      <alignment horizontal="right" vertical="center"/>
    </xf>
    <xf numFmtId="3" fontId="2" fillId="0" borderId="13" xfId="0" applyNumberFormat="1" applyFont="1" applyBorder="1" applyAlignment="1">
      <alignment horizontal="right" vertical="center"/>
    </xf>
    <xf numFmtId="3" fontId="0" fillId="0" borderId="19" xfId="0" applyNumberFormat="1" applyFont="1" applyBorder="1" applyAlignment="1">
      <alignment horizontal="center" vertical="center"/>
    </xf>
    <xf numFmtId="0" fontId="2" fillId="0" borderId="44" xfId="0" applyFont="1" applyBorder="1" applyAlignment="1">
      <alignment vertical="center"/>
    </xf>
    <xf numFmtId="3" fontId="0" fillId="0" borderId="15" xfId="0" applyNumberFormat="1" applyFont="1" applyBorder="1" applyAlignment="1">
      <alignment horizontal="center" vertical="center"/>
    </xf>
    <xf numFmtId="3" fontId="0" fillId="0" borderId="16" xfId="0" applyNumberFormat="1" applyFont="1" applyBorder="1" applyAlignment="1">
      <alignment vertical="center"/>
    </xf>
    <xf numFmtId="3" fontId="2" fillId="0" borderId="13" xfId="0" applyNumberFormat="1" applyFont="1" applyBorder="1" applyAlignment="1">
      <alignment vertical="center"/>
    </xf>
    <xf numFmtId="3" fontId="0" fillId="0" borderId="26" xfId="0" applyNumberFormat="1" applyFont="1" applyBorder="1" applyAlignment="1">
      <alignment horizontal="center" vertical="center"/>
    </xf>
    <xf numFmtId="3" fontId="0" fillId="0" borderId="28" xfId="0" applyNumberFormat="1" applyFont="1" applyBorder="1" applyAlignment="1">
      <alignment vertical="center"/>
    </xf>
    <xf numFmtId="3" fontId="0" fillId="0" borderId="38" xfId="0" applyNumberFormat="1" applyFont="1" applyBorder="1" applyAlignment="1">
      <alignment horizontal="center" vertical="center"/>
    </xf>
    <xf numFmtId="3" fontId="0" fillId="0" borderId="45" xfId="0" applyNumberFormat="1" applyFont="1" applyBorder="1" applyAlignment="1">
      <alignment vertical="center"/>
    </xf>
    <xf numFmtId="3" fontId="0" fillId="0" borderId="46" xfId="0" applyNumberFormat="1" applyFont="1" applyBorder="1" applyAlignment="1">
      <alignment horizontal="center" vertical="center"/>
    </xf>
    <xf numFmtId="3" fontId="0" fillId="0" borderId="16" xfId="0" applyNumberFormat="1" applyFont="1" applyBorder="1" applyAlignment="1">
      <alignment horizontal="center" vertical="center"/>
    </xf>
    <xf numFmtId="3" fontId="0" fillId="0" borderId="22" xfId="0" applyNumberFormat="1" applyFont="1" applyBorder="1" applyAlignment="1">
      <alignment vertical="center"/>
    </xf>
    <xf numFmtId="3" fontId="0" fillId="0" borderId="20" xfId="0" applyNumberFormat="1" applyFont="1" applyBorder="1" applyAlignment="1">
      <alignment vertical="center"/>
    </xf>
    <xf numFmtId="3" fontId="0" fillId="0" borderId="25" xfId="0" applyNumberFormat="1" applyFont="1" applyBorder="1" applyAlignment="1">
      <alignment vertical="center"/>
    </xf>
    <xf numFmtId="3" fontId="0" fillId="0" borderId="23" xfId="0" applyNumberFormat="1" applyFont="1" applyBorder="1" applyAlignment="1">
      <alignment vertical="center"/>
    </xf>
    <xf numFmtId="3" fontId="0" fillId="0" borderId="38" xfId="0" applyNumberFormat="1" applyFont="1" applyBorder="1" applyAlignment="1">
      <alignment horizontal="right" vertical="center"/>
    </xf>
    <xf numFmtId="3" fontId="0" fillId="0" borderId="45" xfId="0" applyNumberFormat="1" applyFont="1" applyBorder="1" applyAlignment="1">
      <alignment horizontal="right" vertical="center"/>
    </xf>
    <xf numFmtId="3" fontId="0" fillId="0" borderId="39" xfId="0" applyNumberFormat="1" applyFont="1" applyBorder="1" applyAlignment="1">
      <alignment horizontal="right" vertical="center"/>
    </xf>
    <xf numFmtId="3" fontId="0" fillId="0" borderId="39" xfId="0" applyNumberFormat="1" applyFont="1" applyBorder="1" applyAlignment="1">
      <alignment vertical="center"/>
    </xf>
    <xf numFmtId="3" fontId="0" fillId="0" borderId="42" xfId="0" applyNumberFormat="1" applyFont="1" applyBorder="1" applyAlignment="1">
      <alignment vertical="center"/>
    </xf>
    <xf numFmtId="3" fontId="0" fillId="0" borderId="47" xfId="0" applyNumberFormat="1" applyFont="1" applyBorder="1" applyAlignment="1">
      <alignment horizontal="center" vertical="center"/>
    </xf>
    <xf numFmtId="3" fontId="0" fillId="0" borderId="48" xfId="0" applyNumberFormat="1" applyFont="1" applyBorder="1" applyAlignment="1">
      <alignment vertical="center"/>
    </xf>
    <xf numFmtId="3" fontId="0" fillId="0" borderId="49" xfId="0" applyNumberFormat="1" applyFont="1" applyBorder="1" applyAlignment="1">
      <alignment horizontal="center" vertical="center"/>
    </xf>
    <xf numFmtId="3" fontId="0" fillId="0" borderId="24" xfId="0" applyNumberFormat="1" applyFont="1" applyBorder="1" applyAlignment="1">
      <alignment horizontal="right" vertical="center"/>
    </xf>
    <xf numFmtId="3" fontId="0" fillId="0" borderId="14" xfId="0" applyNumberFormat="1" applyFont="1" applyBorder="1" applyAlignment="1">
      <alignment horizontal="center" vertical="center"/>
    </xf>
    <xf numFmtId="3" fontId="0" fillId="0" borderId="50" xfId="0" applyNumberFormat="1" applyFont="1" applyBorder="1" applyAlignment="1">
      <alignment horizontal="center" vertical="center"/>
    </xf>
    <xf numFmtId="3" fontId="0" fillId="0" borderId="31" xfId="0" applyNumberFormat="1" applyFont="1" applyBorder="1" applyAlignment="1">
      <alignment horizontal="center" vertical="center"/>
    </xf>
    <xf numFmtId="3" fontId="0" fillId="0" borderId="33" xfId="0" applyNumberFormat="1" applyFont="1" applyBorder="1" applyAlignment="1">
      <alignment vertical="center"/>
    </xf>
    <xf numFmtId="3" fontId="0" fillId="0" borderId="51" xfId="0" applyNumberFormat="1" applyFont="1" applyBorder="1" applyAlignment="1">
      <alignment horizontal="center" vertical="center"/>
    </xf>
    <xf numFmtId="3" fontId="0" fillId="0" borderId="52" xfId="0" applyNumberFormat="1" applyFont="1" applyBorder="1" applyAlignment="1">
      <alignment vertical="center"/>
    </xf>
    <xf numFmtId="3" fontId="0" fillId="0" borderId="32" xfId="0" applyNumberFormat="1" applyFont="1" applyBorder="1" applyAlignment="1">
      <alignment vertical="center"/>
    </xf>
    <xf numFmtId="3" fontId="0" fillId="0" borderId="53" xfId="0" applyNumberFormat="1" applyFont="1" applyBorder="1" applyAlignment="1">
      <alignment horizontal="center" vertical="center"/>
    </xf>
    <xf numFmtId="3" fontId="0" fillId="0" borderId="36" xfId="0" applyNumberFormat="1" applyFont="1" applyBorder="1" applyAlignment="1">
      <alignment vertical="center"/>
    </xf>
    <xf numFmtId="0" fontId="0" fillId="0" borderId="0" xfId="0" applyFont="1" applyFill="1" applyAlignment="1">
      <alignment vertical="center"/>
    </xf>
    <xf numFmtId="0" fontId="0" fillId="0" borderId="0" xfId="0" applyFont="1" applyFill="1" applyAlignment="1">
      <alignment/>
    </xf>
    <xf numFmtId="2" fontId="2" fillId="0" borderId="23" xfId="50" applyNumberFormat="1" applyFont="1" applyFill="1" applyBorder="1" applyAlignment="1">
      <alignment horizontal="center"/>
      <protection/>
    </xf>
    <xf numFmtId="0" fontId="6" fillId="0" borderId="23" xfId="50" applyFont="1" applyFill="1" applyBorder="1" applyAlignment="1">
      <alignment horizontal="center" vertical="center"/>
      <protection/>
    </xf>
    <xf numFmtId="0" fontId="0" fillId="0" borderId="0" xfId="50" applyFont="1" applyFill="1">
      <alignment/>
      <protection/>
    </xf>
    <xf numFmtId="0" fontId="44" fillId="0" borderId="0" xfId="50" applyFont="1" applyFill="1" applyAlignment="1">
      <alignment horizontal="left" vertical="center"/>
      <protection/>
    </xf>
    <xf numFmtId="0" fontId="43" fillId="0" borderId="0" xfId="50" applyFont="1" applyFill="1" applyAlignment="1">
      <alignment horizontal="left" vertical="center"/>
      <protection/>
    </xf>
    <xf numFmtId="0" fontId="0" fillId="0" borderId="0" xfId="0" applyFont="1" applyFill="1" applyAlignment="1">
      <alignment horizontal="center" vertical="center"/>
    </xf>
    <xf numFmtId="3" fontId="0" fillId="0" borderId="29" xfId="0" applyNumberFormat="1" applyFont="1" applyBorder="1" applyAlignment="1">
      <alignment horizontal="center" vertical="center"/>
    </xf>
    <xf numFmtId="3" fontId="0" fillId="0" borderId="13" xfId="0" applyNumberFormat="1" applyFont="1" applyBorder="1" applyAlignment="1">
      <alignment horizontal="center" vertical="center"/>
    </xf>
    <xf numFmtId="3" fontId="19" fillId="0" borderId="23" xfId="0" applyNumberFormat="1" applyFont="1" applyBorder="1" applyAlignment="1">
      <alignment horizontal="center" vertical="center"/>
    </xf>
    <xf numFmtId="3" fontId="19" fillId="0" borderId="36" xfId="0" applyNumberFormat="1" applyFont="1" applyBorder="1" applyAlignment="1">
      <alignment horizontal="center" vertical="center"/>
    </xf>
    <xf numFmtId="3" fontId="34" fillId="0" borderId="36" xfId="0" applyNumberFormat="1" applyFont="1" applyBorder="1" applyAlignment="1">
      <alignment horizontal="center" vertical="center"/>
    </xf>
    <xf numFmtId="3" fontId="13" fillId="0" borderId="32" xfId="0" applyNumberFormat="1" applyFont="1" applyBorder="1" applyAlignment="1">
      <alignment horizontal="center" vertical="center"/>
    </xf>
    <xf numFmtId="3" fontId="19" fillId="0" borderId="0" xfId="0" applyNumberFormat="1" applyFont="1" applyBorder="1" applyAlignment="1">
      <alignment horizontal="center"/>
    </xf>
    <xf numFmtId="3" fontId="26" fillId="0" borderId="32" xfId="0" applyNumberFormat="1" applyFont="1" applyBorder="1" applyAlignment="1">
      <alignment horizontal="center" vertical="center"/>
    </xf>
    <xf numFmtId="3" fontId="18" fillId="0" borderId="32" xfId="0" applyNumberFormat="1" applyFont="1" applyBorder="1" applyAlignment="1">
      <alignment horizontal="center" vertical="center"/>
    </xf>
    <xf numFmtId="0" fontId="13" fillId="0" borderId="54" xfId="0" applyFont="1" applyBorder="1" applyAlignment="1">
      <alignment vertical="center"/>
    </xf>
    <xf numFmtId="0" fontId="13" fillId="0" borderId="11" xfId="0" applyFont="1" applyBorder="1" applyAlignment="1">
      <alignment vertical="center"/>
    </xf>
    <xf numFmtId="0" fontId="13" fillId="0" borderId="55" xfId="0" applyFont="1" applyBorder="1" applyAlignment="1">
      <alignment vertical="center"/>
    </xf>
    <xf numFmtId="0" fontId="46" fillId="0" borderId="0" xfId="50" applyFont="1" applyFill="1" applyAlignment="1">
      <alignment horizontal="left" vertical="center"/>
      <protection/>
    </xf>
    <xf numFmtId="0" fontId="3" fillId="0" borderId="49" xfId="0" applyFont="1" applyFill="1" applyBorder="1" applyAlignment="1">
      <alignment vertical="center" wrapText="1"/>
    </xf>
    <xf numFmtId="0" fontId="3" fillId="0" borderId="49" xfId="0" applyFont="1" applyFill="1" applyBorder="1" applyAlignment="1">
      <alignment horizontal="center" vertical="center"/>
    </xf>
    <xf numFmtId="3" fontId="3" fillId="0" borderId="49" xfId="0" applyNumberFormat="1" applyFont="1" applyFill="1" applyBorder="1" applyAlignment="1">
      <alignment vertical="center"/>
    </xf>
    <xf numFmtId="3" fontId="3" fillId="0" borderId="49" xfId="0" applyNumberFormat="1" applyFont="1" applyFill="1" applyBorder="1" applyAlignment="1">
      <alignment horizontal="right" vertical="center"/>
    </xf>
    <xf numFmtId="0" fontId="3" fillId="0" borderId="14" xfId="0" applyFont="1" applyBorder="1" applyAlignment="1">
      <alignment vertical="center" wrapText="1"/>
    </xf>
    <xf numFmtId="0" fontId="3" fillId="0" borderId="14" xfId="0" applyFont="1" applyBorder="1" applyAlignment="1">
      <alignment horizontal="center" vertical="center"/>
    </xf>
    <xf numFmtId="3" fontId="3" fillId="0" borderId="14" xfId="0" applyNumberFormat="1" applyFont="1" applyBorder="1" applyAlignment="1">
      <alignment vertical="center"/>
    </xf>
    <xf numFmtId="3" fontId="3" fillId="0" borderId="14" xfId="0" applyNumberFormat="1" applyFont="1" applyBorder="1" applyAlignment="1">
      <alignment horizontal="center" vertical="center"/>
    </xf>
    <xf numFmtId="0" fontId="3" fillId="0" borderId="50" xfId="0" applyFont="1" applyBorder="1" applyAlignment="1">
      <alignment vertical="center"/>
    </xf>
    <xf numFmtId="0" fontId="3" fillId="0" borderId="50" xfId="0" applyFont="1" applyBorder="1" applyAlignment="1">
      <alignment horizontal="center" vertical="center"/>
    </xf>
    <xf numFmtId="3" fontId="3" fillId="0" borderId="50" xfId="0" applyNumberFormat="1" applyFont="1" applyBorder="1" applyAlignment="1">
      <alignment horizontal="center" vertical="center"/>
    </xf>
    <xf numFmtId="0" fontId="3" fillId="33" borderId="13" xfId="0" applyFont="1" applyFill="1" applyBorder="1" applyAlignment="1">
      <alignment horizontal="center" vertical="center"/>
    </xf>
    <xf numFmtId="3" fontId="3" fillId="33" borderId="13" xfId="0" applyNumberFormat="1" applyFont="1" applyFill="1" applyBorder="1" applyAlignment="1">
      <alignment horizontal="center" vertical="center"/>
    </xf>
    <xf numFmtId="3" fontId="3" fillId="33" borderId="13" xfId="0" applyNumberFormat="1" applyFont="1" applyFill="1" applyBorder="1" applyAlignment="1">
      <alignment vertical="center"/>
    </xf>
    <xf numFmtId="0" fontId="3" fillId="0" borderId="0" xfId="0" applyFont="1" applyBorder="1" applyAlignment="1" applyProtection="1">
      <alignment vertical="center"/>
      <protection/>
    </xf>
    <xf numFmtId="0" fontId="3" fillId="0" borderId="0" xfId="0" applyFont="1" applyBorder="1" applyAlignment="1" applyProtection="1">
      <alignment horizontal="center" vertical="center"/>
      <protection/>
    </xf>
    <xf numFmtId="182" fontId="3" fillId="0" borderId="0" xfId="57" applyNumberFormat="1" applyFont="1" applyBorder="1" applyAlignment="1" applyProtection="1">
      <alignment vertical="center"/>
      <protection/>
    </xf>
    <xf numFmtId="0" fontId="11" fillId="35" borderId="13" xfId="0" applyFont="1" applyFill="1" applyBorder="1" applyAlignment="1">
      <alignment horizontal="center" vertical="center" wrapText="1"/>
    </xf>
    <xf numFmtId="4" fontId="5" fillId="35" borderId="18" xfId="0" applyNumberFormat="1" applyFont="1" applyFill="1" applyBorder="1" applyAlignment="1">
      <alignment horizontal="center" vertical="center" wrapText="1"/>
    </xf>
    <xf numFmtId="4" fontId="5" fillId="35" borderId="15" xfId="0" applyNumberFormat="1" applyFont="1" applyFill="1" applyBorder="1" applyAlignment="1">
      <alignment horizontal="center" vertical="center" wrapText="1"/>
    </xf>
    <xf numFmtId="4" fontId="5" fillId="35" borderId="16" xfId="0" applyNumberFormat="1" applyFont="1" applyFill="1" applyBorder="1" applyAlignment="1">
      <alignment horizontal="center" vertical="center" wrapText="1"/>
    </xf>
    <xf numFmtId="4" fontId="5" fillId="35" borderId="51" xfId="0" applyNumberFormat="1" applyFont="1" applyFill="1" applyBorder="1" applyAlignment="1">
      <alignment horizontal="center" vertical="center" wrapText="1"/>
    </xf>
    <xf numFmtId="4" fontId="5" fillId="35" borderId="42" xfId="0" applyNumberFormat="1" applyFont="1" applyFill="1" applyBorder="1" applyAlignment="1">
      <alignment horizontal="center" vertical="center" wrapText="1"/>
    </xf>
    <xf numFmtId="4" fontId="5" fillId="35" borderId="19" xfId="0" applyNumberFormat="1" applyFont="1" applyFill="1" applyBorder="1" applyAlignment="1">
      <alignment horizontal="center" vertical="center" wrapText="1"/>
    </xf>
    <xf numFmtId="4" fontId="5" fillId="35" borderId="38" xfId="0" applyNumberFormat="1" applyFont="1" applyFill="1" applyBorder="1" applyAlignment="1">
      <alignment horizontal="center" vertical="center" wrapText="1"/>
    </xf>
    <xf numFmtId="4" fontId="5" fillId="35" borderId="45" xfId="0" applyNumberFormat="1" applyFont="1" applyFill="1" applyBorder="1" applyAlignment="1">
      <alignment horizontal="center" vertical="center" wrapText="1"/>
    </xf>
    <xf numFmtId="0" fontId="29" fillId="0" borderId="49" xfId="0" applyFont="1" applyBorder="1" applyAlignment="1">
      <alignment wrapText="1"/>
    </xf>
    <xf numFmtId="3" fontId="52" fillId="37" borderId="49" xfId="0" applyNumberFormat="1" applyFont="1" applyFill="1" applyBorder="1" applyAlignment="1">
      <alignment/>
    </xf>
    <xf numFmtId="3" fontId="52" fillId="37" borderId="22" xfId="0" applyNumberFormat="1" applyFont="1" applyFill="1" applyBorder="1" applyAlignment="1">
      <alignment/>
    </xf>
    <xf numFmtId="3" fontId="52" fillId="37" borderId="21" xfId="0" applyNumberFormat="1" applyFont="1" applyFill="1" applyBorder="1" applyAlignment="1">
      <alignment/>
    </xf>
    <xf numFmtId="3" fontId="52" fillId="37" borderId="20" xfId="0" applyNumberFormat="1" applyFont="1" applyFill="1" applyBorder="1" applyAlignment="1">
      <alignment/>
    </xf>
    <xf numFmtId="3" fontId="52" fillId="37" borderId="56" xfId="0" applyNumberFormat="1" applyFont="1" applyFill="1" applyBorder="1" applyAlignment="1">
      <alignment/>
    </xf>
    <xf numFmtId="3" fontId="52" fillId="0" borderId="49" xfId="0" applyNumberFormat="1" applyFont="1" applyBorder="1" applyAlignment="1">
      <alignment/>
    </xf>
    <xf numFmtId="0" fontId="29" fillId="0" borderId="14" xfId="0" applyFont="1" applyBorder="1" applyAlignment="1">
      <alignment wrapText="1"/>
    </xf>
    <xf numFmtId="3" fontId="52" fillId="37" borderId="14" xfId="0" applyNumberFormat="1" applyFont="1" applyFill="1" applyBorder="1" applyAlignment="1">
      <alignment/>
    </xf>
    <xf numFmtId="3" fontId="52" fillId="37" borderId="25" xfId="0" applyNumberFormat="1" applyFont="1" applyFill="1" applyBorder="1" applyAlignment="1">
      <alignment/>
    </xf>
    <xf numFmtId="3" fontId="52" fillId="37" borderId="24" xfId="0" applyNumberFormat="1" applyFont="1" applyFill="1" applyBorder="1" applyAlignment="1">
      <alignment/>
    </xf>
    <xf numFmtId="3" fontId="52" fillId="37" borderId="23" xfId="0" applyNumberFormat="1" applyFont="1" applyFill="1" applyBorder="1" applyAlignment="1">
      <alignment/>
    </xf>
    <xf numFmtId="3" fontId="52" fillId="0" borderId="25" xfId="0" applyNumberFormat="1" applyFont="1" applyBorder="1" applyAlignment="1">
      <alignment/>
    </xf>
    <xf numFmtId="3" fontId="52" fillId="37" borderId="17" xfId="0" applyNumberFormat="1" applyFont="1" applyFill="1" applyBorder="1" applyAlignment="1">
      <alignment/>
    </xf>
    <xf numFmtId="3" fontId="52" fillId="0" borderId="14" xfId="0" applyNumberFormat="1" applyFont="1" applyBorder="1" applyAlignment="1">
      <alignment/>
    </xf>
    <xf numFmtId="3" fontId="52" fillId="0" borderId="24" xfId="0" applyNumberFormat="1" applyFont="1" applyBorder="1" applyAlignment="1">
      <alignment/>
    </xf>
    <xf numFmtId="3" fontId="52" fillId="0" borderId="23" xfId="0" applyNumberFormat="1" applyFont="1" applyBorder="1" applyAlignment="1">
      <alignment/>
    </xf>
    <xf numFmtId="3" fontId="52" fillId="0" borderId="17" xfId="0" applyNumberFormat="1" applyFont="1" applyBorder="1" applyAlignment="1">
      <alignment/>
    </xf>
    <xf numFmtId="0" fontId="29" fillId="0" borderId="14" xfId="0" applyFont="1" applyBorder="1" applyAlignment="1">
      <alignment/>
    </xf>
    <xf numFmtId="0" fontId="44" fillId="0" borderId="14" xfId="0" applyFont="1" applyBorder="1" applyAlignment="1">
      <alignment/>
    </xf>
    <xf numFmtId="0" fontId="5" fillId="33" borderId="13" xfId="0" applyFont="1" applyFill="1" applyBorder="1" applyAlignment="1">
      <alignment horizontal="center"/>
    </xf>
    <xf numFmtId="3" fontId="53" fillId="33" borderId="13" xfId="0" applyNumberFormat="1" applyFont="1" applyFill="1" applyBorder="1" applyAlignment="1">
      <alignment/>
    </xf>
    <xf numFmtId="3" fontId="53" fillId="33" borderId="31" xfId="0" applyNumberFormat="1" applyFont="1" applyFill="1" applyBorder="1" applyAlignment="1">
      <alignment/>
    </xf>
    <xf numFmtId="3" fontId="53" fillId="33" borderId="33" xfId="0" applyNumberFormat="1" applyFont="1" applyFill="1" applyBorder="1" applyAlignment="1">
      <alignment/>
    </xf>
    <xf numFmtId="3" fontId="53" fillId="33" borderId="32" xfId="0" applyNumberFormat="1" applyFont="1" applyFill="1" applyBorder="1" applyAlignment="1">
      <alignment/>
    </xf>
    <xf numFmtId="0" fontId="0" fillId="37" borderId="0" xfId="0" applyFill="1" applyAlignment="1">
      <alignment/>
    </xf>
    <xf numFmtId="0" fontId="0" fillId="0" borderId="0" xfId="0" applyFont="1" applyBorder="1" applyAlignment="1">
      <alignment/>
    </xf>
    <xf numFmtId="3" fontId="0" fillId="0" borderId="0" xfId="0" applyNumberFormat="1" applyFont="1" applyBorder="1" applyAlignment="1">
      <alignment/>
    </xf>
    <xf numFmtId="0" fontId="0" fillId="0" borderId="0" xfId="0" applyFont="1" applyBorder="1" applyAlignment="1">
      <alignment vertical="center" wrapText="1"/>
    </xf>
    <xf numFmtId="3" fontId="0" fillId="0" borderId="0" xfId="0" applyNumberFormat="1" applyFont="1" applyAlignment="1">
      <alignment/>
    </xf>
    <xf numFmtId="0" fontId="19" fillId="0" borderId="10" xfId="0" applyFont="1" applyBorder="1" applyAlignment="1">
      <alignment vertical="center" wrapText="1"/>
    </xf>
    <xf numFmtId="0" fontId="19" fillId="0" borderId="12" xfId="0" applyFont="1" applyBorder="1" applyAlignment="1">
      <alignment vertical="center" wrapText="1"/>
    </xf>
    <xf numFmtId="3" fontId="19" fillId="0" borderId="20" xfId="0" applyNumberFormat="1" applyFont="1" applyBorder="1" applyAlignment="1">
      <alignment horizontal="center" vertical="center"/>
    </xf>
    <xf numFmtId="0" fontId="19" fillId="38" borderId="0" xfId="0" applyFont="1" applyFill="1" applyBorder="1" applyAlignment="1">
      <alignment/>
    </xf>
    <xf numFmtId="49" fontId="55" fillId="35" borderId="49" xfId="0" applyNumberFormat="1" applyFont="1" applyFill="1" applyBorder="1" applyAlignment="1">
      <alignment horizontal="center" vertical="center"/>
    </xf>
    <xf numFmtId="49" fontId="55" fillId="35" borderId="53" xfId="0" applyNumberFormat="1" applyFont="1" applyFill="1" applyBorder="1" applyAlignment="1">
      <alignment horizontal="center" vertical="center" wrapText="1"/>
    </xf>
    <xf numFmtId="49" fontId="55" fillId="35" borderId="13" xfId="0" applyNumberFormat="1" applyFont="1" applyFill="1" applyBorder="1" applyAlignment="1">
      <alignment horizontal="center" vertical="center" wrapText="1"/>
    </xf>
    <xf numFmtId="3" fontId="21" fillId="36" borderId="13" xfId="0" applyNumberFormat="1" applyFont="1" applyFill="1" applyBorder="1" applyAlignment="1">
      <alignment horizontal="center" vertical="center" wrapText="1"/>
    </xf>
    <xf numFmtId="3" fontId="16" fillId="0" borderId="49" xfId="0" applyNumberFormat="1" applyFont="1" applyFill="1" applyBorder="1" applyAlignment="1">
      <alignment/>
    </xf>
    <xf numFmtId="3" fontId="11" fillId="39" borderId="13" xfId="0" applyNumberFormat="1" applyFont="1" applyFill="1" applyBorder="1" applyAlignment="1">
      <alignment/>
    </xf>
    <xf numFmtId="3" fontId="11" fillId="39" borderId="57" xfId="0" applyNumberFormat="1" applyFont="1" applyFill="1" applyBorder="1" applyAlignment="1">
      <alignment/>
    </xf>
    <xf numFmtId="3" fontId="11" fillId="39" borderId="31" xfId="0" applyNumberFormat="1" applyFont="1" applyFill="1" applyBorder="1" applyAlignment="1">
      <alignment/>
    </xf>
    <xf numFmtId="3" fontId="11" fillId="39" borderId="58" xfId="0" applyNumberFormat="1" applyFont="1" applyFill="1" applyBorder="1" applyAlignment="1">
      <alignment/>
    </xf>
    <xf numFmtId="3" fontId="16" fillId="0" borderId="0" xfId="0" applyNumberFormat="1" applyFont="1" applyBorder="1" applyAlignment="1">
      <alignment/>
    </xf>
    <xf numFmtId="3" fontId="27" fillId="40" borderId="13" xfId="0" applyNumberFormat="1" applyFont="1" applyFill="1" applyBorder="1" applyAlignment="1">
      <alignment/>
    </xf>
    <xf numFmtId="3" fontId="27" fillId="40" borderId="31" xfId="0" applyNumberFormat="1" applyFont="1" applyFill="1" applyBorder="1" applyAlignment="1">
      <alignment/>
    </xf>
    <xf numFmtId="3" fontId="27" fillId="40" borderId="58" xfId="0" applyNumberFormat="1" applyFont="1" applyFill="1" applyBorder="1" applyAlignment="1">
      <alignment/>
    </xf>
    <xf numFmtId="3" fontId="16" fillId="0" borderId="0" xfId="0" applyNumberFormat="1" applyFont="1" applyBorder="1" applyAlignment="1">
      <alignment/>
    </xf>
    <xf numFmtId="3" fontId="16" fillId="0" borderId="12" xfId="0" applyNumberFormat="1" applyFont="1" applyBorder="1" applyAlignment="1">
      <alignment/>
    </xf>
    <xf numFmtId="3" fontId="12" fillId="35" borderId="58" xfId="0" applyNumberFormat="1" applyFont="1" applyFill="1" applyBorder="1" applyAlignment="1">
      <alignment vertical="center"/>
    </xf>
    <xf numFmtId="3" fontId="11" fillId="39" borderId="10" xfId="0" applyNumberFormat="1" applyFont="1" applyFill="1" applyBorder="1" applyAlignment="1">
      <alignment/>
    </xf>
    <xf numFmtId="3" fontId="11" fillId="39" borderId="59" xfId="0" applyNumberFormat="1" applyFont="1" applyFill="1" applyBorder="1" applyAlignment="1">
      <alignment/>
    </xf>
    <xf numFmtId="3" fontId="11" fillId="39" borderId="60" xfId="0" applyNumberFormat="1" applyFont="1" applyFill="1" applyBorder="1" applyAlignment="1">
      <alignment/>
    </xf>
    <xf numFmtId="3" fontId="16" fillId="0" borderId="31" xfId="0" applyNumberFormat="1" applyFont="1" applyBorder="1" applyAlignment="1">
      <alignment/>
    </xf>
    <xf numFmtId="3" fontId="16" fillId="0" borderId="58" xfId="0" applyNumberFormat="1" applyFont="1" applyBorder="1" applyAlignment="1">
      <alignment/>
    </xf>
    <xf numFmtId="3" fontId="12" fillId="35" borderId="23" xfId="0" applyNumberFormat="1" applyFont="1" applyFill="1" applyBorder="1" applyAlignment="1">
      <alignment vertical="center"/>
    </xf>
    <xf numFmtId="3" fontId="16" fillId="0" borderId="23" xfId="0" applyNumberFormat="1" applyFont="1" applyBorder="1" applyAlignment="1">
      <alignment/>
    </xf>
    <xf numFmtId="3" fontId="16" fillId="0" borderId="56" xfId="0" applyNumberFormat="1" applyFont="1" applyFill="1" applyBorder="1" applyAlignment="1">
      <alignment/>
    </xf>
    <xf numFmtId="3" fontId="16" fillId="0" borderId="13" xfId="0" applyNumberFormat="1" applyFont="1" applyBorder="1" applyAlignment="1">
      <alignment/>
    </xf>
    <xf numFmtId="3" fontId="5" fillId="0" borderId="13" xfId="0" applyNumberFormat="1" applyFont="1" applyBorder="1" applyAlignment="1">
      <alignment/>
    </xf>
    <xf numFmtId="3" fontId="5" fillId="0" borderId="31" xfId="0" applyNumberFormat="1" applyFont="1" applyBorder="1" applyAlignment="1">
      <alignment/>
    </xf>
    <xf numFmtId="3" fontId="44" fillId="0" borderId="49" xfId="0" applyNumberFormat="1" applyFont="1" applyFill="1" applyBorder="1" applyAlignment="1">
      <alignment/>
    </xf>
    <xf numFmtId="0" fontId="16" fillId="0" borderId="10" xfId="0" applyFont="1" applyBorder="1" applyAlignment="1">
      <alignment vertical="center" wrapText="1"/>
    </xf>
    <xf numFmtId="3" fontId="16" fillId="0" borderId="14" xfId="0" applyNumberFormat="1" applyFont="1" applyBorder="1" applyAlignment="1">
      <alignment vertical="center"/>
    </xf>
    <xf numFmtId="3" fontId="16" fillId="0" borderId="17" xfId="0" applyNumberFormat="1" applyFont="1" applyBorder="1" applyAlignment="1">
      <alignment vertical="center"/>
    </xf>
    <xf numFmtId="0" fontId="16" fillId="0" borderId="14" xfId="0" applyFont="1" applyBorder="1" applyAlignment="1">
      <alignment vertical="center" wrapText="1"/>
    </xf>
    <xf numFmtId="0" fontId="11" fillId="35" borderId="13" xfId="0" applyFont="1" applyFill="1" applyBorder="1" applyAlignment="1">
      <alignment vertical="center" wrapText="1"/>
    </xf>
    <xf numFmtId="3" fontId="11" fillId="35" borderId="13" xfId="0" applyNumberFormat="1" applyFont="1" applyFill="1" applyBorder="1" applyAlignment="1">
      <alignment vertical="center"/>
    </xf>
    <xf numFmtId="0" fontId="16" fillId="35" borderId="13" xfId="0" applyFont="1" applyFill="1" applyBorder="1" applyAlignment="1">
      <alignment vertical="center" wrapText="1"/>
    </xf>
    <xf numFmtId="0" fontId="11" fillId="0" borderId="0" xfId="0" applyFont="1" applyBorder="1" applyAlignment="1">
      <alignment vertical="center"/>
    </xf>
    <xf numFmtId="0" fontId="11" fillId="0" borderId="0" xfId="0" applyFont="1" applyBorder="1" applyAlignment="1">
      <alignment horizontal="center" vertical="center"/>
    </xf>
    <xf numFmtId="182" fontId="11" fillId="0" borderId="0" xfId="57" applyNumberFormat="1" applyFont="1" applyBorder="1" applyAlignment="1">
      <alignment vertical="center"/>
    </xf>
    <xf numFmtId="0" fontId="11" fillId="0" borderId="0" xfId="0" applyFont="1" applyBorder="1" applyAlignment="1" applyProtection="1">
      <alignment vertical="center"/>
      <protection/>
    </xf>
    <xf numFmtId="0" fontId="11" fillId="0" borderId="0" xfId="0" applyFont="1" applyBorder="1" applyAlignment="1" applyProtection="1">
      <alignment horizontal="center" vertical="center"/>
      <protection/>
    </xf>
    <xf numFmtId="3" fontId="11" fillId="0" borderId="0" xfId="0" applyNumberFormat="1" applyFont="1" applyBorder="1" applyAlignment="1" applyProtection="1">
      <alignment vertical="center"/>
      <protection/>
    </xf>
    <xf numFmtId="3" fontId="11" fillId="0" borderId="0" xfId="0" applyNumberFormat="1" applyFont="1" applyBorder="1" applyAlignment="1" applyProtection="1">
      <alignment horizontal="center" vertical="center"/>
      <protection/>
    </xf>
    <xf numFmtId="3" fontId="11" fillId="0" borderId="0" xfId="57" applyNumberFormat="1" applyFont="1" applyBorder="1" applyAlignment="1" applyProtection="1">
      <alignment vertical="center"/>
      <protection/>
    </xf>
    <xf numFmtId="3" fontId="11" fillId="0" borderId="0" xfId="0" applyNumberFormat="1" applyFont="1" applyAlignment="1">
      <alignment/>
    </xf>
    <xf numFmtId="3" fontId="11" fillId="35" borderId="61" xfId="0" applyNumberFormat="1" applyFont="1" applyFill="1" applyBorder="1" applyAlignment="1">
      <alignment horizontal="center" vertical="center" wrapText="1"/>
    </xf>
    <xf numFmtId="3" fontId="16" fillId="0" borderId="0" xfId="0" applyNumberFormat="1" applyFont="1" applyAlignment="1">
      <alignment/>
    </xf>
    <xf numFmtId="0" fontId="16" fillId="0" borderId="30" xfId="0" applyFont="1" applyBorder="1" applyAlignment="1">
      <alignment vertical="center" wrapText="1"/>
    </xf>
    <xf numFmtId="3" fontId="48" fillId="0" borderId="0" xfId="0" applyNumberFormat="1" applyFont="1" applyAlignment="1">
      <alignment vertical="center"/>
    </xf>
    <xf numFmtId="0" fontId="48" fillId="0" borderId="0" xfId="0" applyFont="1" applyAlignment="1">
      <alignment vertical="center"/>
    </xf>
    <xf numFmtId="3" fontId="58" fillId="0" borderId="0" xfId="0" applyNumberFormat="1" applyFont="1" applyBorder="1" applyAlignment="1">
      <alignment/>
    </xf>
    <xf numFmtId="0" fontId="58" fillId="0" borderId="0" xfId="0" applyFont="1" applyBorder="1" applyAlignment="1">
      <alignment/>
    </xf>
    <xf numFmtId="3" fontId="58" fillId="0" borderId="0" xfId="0" applyNumberFormat="1" applyFont="1" applyAlignment="1">
      <alignment vertical="center"/>
    </xf>
    <xf numFmtId="0" fontId="58" fillId="0" borderId="0" xfId="0" applyFont="1" applyAlignment="1">
      <alignment vertical="center"/>
    </xf>
    <xf numFmtId="3" fontId="56" fillId="0" borderId="0" xfId="0" applyNumberFormat="1" applyFont="1" applyBorder="1" applyAlignment="1">
      <alignment/>
    </xf>
    <xf numFmtId="0" fontId="56" fillId="0" borderId="0" xfId="0" applyFont="1" applyBorder="1" applyAlignment="1">
      <alignment/>
    </xf>
    <xf numFmtId="3" fontId="56" fillId="0" borderId="0" xfId="0" applyNumberFormat="1" applyFont="1" applyAlignment="1">
      <alignment vertical="center"/>
    </xf>
    <xf numFmtId="0" fontId="56" fillId="0" borderId="0" xfId="0" applyFont="1" applyAlignment="1">
      <alignment vertical="center"/>
    </xf>
    <xf numFmtId="3" fontId="42" fillId="0" borderId="49" xfId="0" applyNumberFormat="1" applyFont="1" applyBorder="1" applyAlignment="1">
      <alignment horizontal="right" vertical="center"/>
    </xf>
    <xf numFmtId="3" fontId="42" fillId="0" borderId="56" xfId="0" applyNumberFormat="1" applyFont="1" applyFill="1" applyBorder="1" applyAlignment="1">
      <alignment horizontal="right" vertical="center"/>
    </xf>
    <xf numFmtId="3" fontId="42" fillId="0" borderId="53" xfId="0" applyNumberFormat="1" applyFont="1" applyBorder="1" applyAlignment="1">
      <alignment horizontal="right" vertical="center"/>
    </xf>
    <xf numFmtId="3" fontId="42" fillId="0" borderId="19" xfId="0" applyNumberFormat="1" applyFont="1" applyFill="1" applyBorder="1" applyAlignment="1">
      <alignment horizontal="right" vertical="center"/>
    </xf>
    <xf numFmtId="3" fontId="59" fillId="39" borderId="13" xfId="0" applyNumberFormat="1" applyFont="1" applyFill="1" applyBorder="1" applyAlignment="1">
      <alignment horizontal="right" vertical="center"/>
    </xf>
    <xf numFmtId="3" fontId="59" fillId="39" borderId="34" xfId="0" applyNumberFormat="1" applyFont="1" applyFill="1" applyBorder="1" applyAlignment="1">
      <alignment horizontal="right" vertical="center"/>
    </xf>
    <xf numFmtId="3" fontId="42" fillId="0" borderId="62" xfId="0" applyNumberFormat="1" applyFont="1" applyBorder="1" applyAlignment="1">
      <alignment vertical="center"/>
    </xf>
    <xf numFmtId="3" fontId="42" fillId="0" borderId="63" xfId="0" applyNumberFormat="1" applyFont="1" applyBorder="1" applyAlignment="1">
      <alignment vertical="center" wrapText="1"/>
    </xf>
    <xf numFmtId="0" fontId="59" fillId="39" borderId="13" xfId="0" applyFont="1" applyFill="1" applyBorder="1" applyAlignment="1">
      <alignment vertical="center"/>
    </xf>
    <xf numFmtId="0" fontId="59" fillId="39" borderId="34" xfId="0" applyFont="1" applyFill="1" applyBorder="1" applyAlignment="1">
      <alignment vertical="center"/>
    </xf>
    <xf numFmtId="3" fontId="60" fillId="34" borderId="62" xfId="0" applyNumberFormat="1" applyFont="1" applyFill="1" applyBorder="1" applyAlignment="1">
      <alignment vertical="center"/>
    </xf>
    <xf numFmtId="3" fontId="60" fillId="34" borderId="49" xfId="0" applyNumberFormat="1" applyFont="1" applyFill="1" applyBorder="1" applyAlignment="1">
      <alignment horizontal="right" vertical="center"/>
    </xf>
    <xf numFmtId="3" fontId="60" fillId="34" borderId="63" xfId="0" applyNumberFormat="1" applyFont="1" applyFill="1" applyBorder="1" applyAlignment="1">
      <alignment vertical="center" wrapText="1"/>
    </xf>
    <xf numFmtId="3" fontId="60" fillId="34" borderId="53" xfId="0" applyNumberFormat="1" applyFont="1" applyFill="1" applyBorder="1" applyAlignment="1">
      <alignment horizontal="right" vertical="center"/>
    </xf>
    <xf numFmtId="0" fontId="60" fillId="34" borderId="34" xfId="0" applyFont="1" applyFill="1" applyBorder="1" applyAlignment="1">
      <alignment vertical="center"/>
    </xf>
    <xf numFmtId="3" fontId="60" fillId="34" borderId="13" xfId="0" applyNumberFormat="1" applyFont="1" applyFill="1" applyBorder="1" applyAlignment="1">
      <alignment horizontal="right" vertical="center"/>
    </xf>
    <xf numFmtId="3" fontId="27" fillId="40" borderId="57" xfId="0" applyNumberFormat="1" applyFont="1" applyFill="1" applyBorder="1" applyAlignment="1">
      <alignment/>
    </xf>
    <xf numFmtId="3" fontId="11" fillId="39" borderId="54" xfId="0" applyNumberFormat="1" applyFont="1" applyFill="1" applyBorder="1" applyAlignment="1">
      <alignment/>
    </xf>
    <xf numFmtId="3" fontId="12" fillId="35" borderId="64" xfId="0" applyNumberFormat="1" applyFont="1" applyFill="1" applyBorder="1" applyAlignment="1">
      <alignment vertical="center"/>
    </xf>
    <xf numFmtId="3" fontId="16" fillId="0" borderId="57" xfId="0" applyNumberFormat="1" applyFont="1" applyBorder="1" applyAlignment="1">
      <alignment/>
    </xf>
    <xf numFmtId="3" fontId="5" fillId="0" borderId="57" xfId="0" applyNumberFormat="1" applyFont="1" applyBorder="1" applyAlignment="1">
      <alignment/>
    </xf>
    <xf numFmtId="0" fontId="12" fillId="0" borderId="0" xfId="0" applyFont="1" applyAlignment="1">
      <alignment/>
    </xf>
    <xf numFmtId="4" fontId="12" fillId="0" borderId="0" xfId="0" applyNumberFormat="1" applyFont="1" applyAlignment="1">
      <alignment/>
    </xf>
    <xf numFmtId="4" fontId="6" fillId="35" borderId="38" xfId="0" applyNumberFormat="1" applyFont="1" applyFill="1" applyBorder="1" applyAlignment="1">
      <alignment horizontal="center" vertical="center" wrapText="1"/>
    </xf>
    <xf numFmtId="4" fontId="6" fillId="35" borderId="45" xfId="0" applyNumberFormat="1" applyFont="1" applyFill="1" applyBorder="1" applyAlignment="1">
      <alignment horizontal="center" vertical="center" wrapText="1"/>
    </xf>
    <xf numFmtId="4" fontId="6" fillId="35" borderId="51" xfId="0" applyNumberFormat="1" applyFont="1" applyFill="1" applyBorder="1" applyAlignment="1">
      <alignment horizontal="center" vertical="center" wrapText="1"/>
    </xf>
    <xf numFmtId="4" fontId="6" fillId="35" borderId="42" xfId="0" applyNumberFormat="1" applyFont="1" applyFill="1" applyBorder="1" applyAlignment="1">
      <alignment horizontal="center" vertical="center" wrapText="1"/>
    </xf>
    <xf numFmtId="4" fontId="6" fillId="35" borderId="52" xfId="0" applyNumberFormat="1" applyFont="1" applyFill="1" applyBorder="1" applyAlignment="1">
      <alignment horizontal="center" vertical="center" wrapText="1"/>
    </xf>
    <xf numFmtId="0" fontId="12" fillId="37" borderId="49" xfId="0" applyFont="1" applyFill="1" applyBorder="1" applyAlignment="1">
      <alignment wrapText="1"/>
    </xf>
    <xf numFmtId="4" fontId="12" fillId="37" borderId="49" xfId="0" applyNumberFormat="1" applyFont="1" applyFill="1" applyBorder="1" applyAlignment="1">
      <alignment/>
    </xf>
    <xf numFmtId="4" fontId="12" fillId="37" borderId="22" xfId="0" applyNumberFormat="1" applyFont="1" applyFill="1" applyBorder="1" applyAlignment="1">
      <alignment/>
    </xf>
    <xf numFmtId="4" fontId="12" fillId="37" borderId="21" xfId="0" applyNumberFormat="1" applyFont="1" applyFill="1" applyBorder="1" applyAlignment="1">
      <alignment/>
    </xf>
    <xf numFmtId="4" fontId="12" fillId="37" borderId="20" xfId="0" applyNumberFormat="1" applyFont="1" applyFill="1" applyBorder="1" applyAlignment="1">
      <alignment/>
    </xf>
    <xf numFmtId="4" fontId="12" fillId="37" borderId="65" xfId="0" applyNumberFormat="1" applyFont="1" applyFill="1" applyBorder="1" applyAlignment="1">
      <alignment/>
    </xf>
    <xf numFmtId="4" fontId="12" fillId="0" borderId="49" xfId="0" applyNumberFormat="1" applyFont="1" applyBorder="1" applyAlignment="1">
      <alignment/>
    </xf>
    <xf numFmtId="0" fontId="12" fillId="37" borderId="14" xfId="0" applyFont="1" applyFill="1" applyBorder="1" applyAlignment="1">
      <alignment wrapText="1"/>
    </xf>
    <xf numFmtId="4" fontId="12" fillId="37" borderId="14" xfId="0" applyNumberFormat="1" applyFont="1" applyFill="1" applyBorder="1" applyAlignment="1">
      <alignment/>
    </xf>
    <xf numFmtId="4" fontId="12" fillId="37" borderId="25" xfId="0" applyNumberFormat="1" applyFont="1" applyFill="1" applyBorder="1" applyAlignment="1">
      <alignment/>
    </xf>
    <xf numFmtId="4" fontId="12" fillId="37" borderId="24" xfId="0" applyNumberFormat="1" applyFont="1" applyFill="1" applyBorder="1" applyAlignment="1">
      <alignment/>
    </xf>
    <xf numFmtId="4" fontId="12" fillId="37" borderId="23" xfId="0" applyNumberFormat="1" applyFont="1" applyFill="1" applyBorder="1" applyAlignment="1">
      <alignment/>
    </xf>
    <xf numFmtId="4" fontId="12" fillId="37" borderId="64" xfId="0" applyNumberFormat="1" applyFont="1" applyFill="1" applyBorder="1" applyAlignment="1">
      <alignment/>
    </xf>
    <xf numFmtId="4" fontId="12" fillId="37" borderId="26" xfId="0" applyNumberFormat="1" applyFont="1" applyFill="1" applyBorder="1" applyAlignment="1">
      <alignment/>
    </xf>
    <xf numFmtId="0" fontId="12" fillId="0" borderId="14" xfId="0" applyFont="1" applyBorder="1" applyAlignment="1">
      <alignment wrapText="1"/>
    </xf>
    <xf numFmtId="4" fontId="12" fillId="0" borderId="14" xfId="0" applyNumberFormat="1" applyFont="1" applyBorder="1" applyAlignment="1">
      <alignment/>
    </xf>
    <xf numFmtId="4" fontId="12" fillId="0" borderId="25" xfId="0" applyNumberFormat="1" applyFont="1" applyBorder="1" applyAlignment="1">
      <alignment/>
    </xf>
    <xf numFmtId="4" fontId="12" fillId="0" borderId="24" xfId="0" applyNumberFormat="1" applyFont="1" applyBorder="1" applyAlignment="1">
      <alignment/>
    </xf>
    <xf numFmtId="4" fontId="12" fillId="0" borderId="23" xfId="0" applyNumberFormat="1" applyFont="1" applyBorder="1" applyAlignment="1">
      <alignment/>
    </xf>
    <xf numFmtId="4" fontId="12" fillId="0" borderId="64" xfId="0" applyNumberFormat="1" applyFont="1" applyBorder="1" applyAlignment="1">
      <alignment/>
    </xf>
    <xf numFmtId="4" fontId="12" fillId="0" borderId="66" xfId="0" applyNumberFormat="1" applyFont="1" applyBorder="1" applyAlignment="1">
      <alignment/>
    </xf>
    <xf numFmtId="0" fontId="6" fillId="33" borderId="13" xfId="0" applyFont="1" applyFill="1" applyBorder="1" applyAlignment="1">
      <alignment horizontal="center"/>
    </xf>
    <xf numFmtId="4" fontId="6" fillId="33" borderId="13" xfId="0" applyNumberFormat="1" applyFont="1" applyFill="1" applyBorder="1" applyAlignment="1">
      <alignment/>
    </xf>
    <xf numFmtId="4" fontId="6" fillId="33" borderId="31" xfId="0" applyNumberFormat="1" applyFont="1" applyFill="1" applyBorder="1" applyAlignment="1">
      <alignment/>
    </xf>
    <xf numFmtId="4" fontId="6" fillId="33" borderId="33" xfId="0" applyNumberFormat="1" applyFont="1" applyFill="1" applyBorder="1" applyAlignment="1">
      <alignment/>
    </xf>
    <xf numFmtId="4" fontId="6" fillId="33" borderId="32" xfId="0" applyNumberFormat="1" applyFont="1" applyFill="1" applyBorder="1" applyAlignment="1">
      <alignment/>
    </xf>
    <xf numFmtId="4" fontId="6" fillId="33" borderId="58" xfId="0" applyNumberFormat="1" applyFont="1" applyFill="1" applyBorder="1" applyAlignment="1">
      <alignment/>
    </xf>
    <xf numFmtId="4" fontId="44" fillId="0" borderId="0" xfId="0" applyNumberFormat="1" applyFont="1" applyAlignment="1">
      <alignment/>
    </xf>
    <xf numFmtId="4" fontId="0" fillId="37" borderId="0" xfId="0" applyNumberFormat="1" applyFill="1" applyAlignment="1">
      <alignment/>
    </xf>
    <xf numFmtId="0" fontId="61" fillId="37" borderId="11" xfId="0" applyFont="1" applyFill="1" applyBorder="1" applyAlignment="1">
      <alignment/>
    </xf>
    <xf numFmtId="4" fontId="61" fillId="37" borderId="0" xfId="0" applyNumberFormat="1" applyFont="1" applyFill="1" applyBorder="1" applyAlignment="1">
      <alignment/>
    </xf>
    <xf numFmtId="4" fontId="44" fillId="37" borderId="0" xfId="0" applyNumberFormat="1" applyFont="1" applyFill="1" applyBorder="1" applyAlignment="1">
      <alignment/>
    </xf>
    <xf numFmtId="0" fontId="61" fillId="37" borderId="55" xfId="0" applyFont="1" applyFill="1" applyBorder="1" applyAlignment="1">
      <alignment/>
    </xf>
    <xf numFmtId="4" fontId="61" fillId="37" borderId="63" xfId="0" applyNumberFormat="1" applyFont="1" applyFill="1" applyBorder="1" applyAlignment="1">
      <alignment/>
    </xf>
    <xf numFmtId="4" fontId="44" fillId="37" borderId="63" xfId="0" applyNumberFormat="1" applyFont="1" applyFill="1" applyBorder="1" applyAlignment="1">
      <alignment/>
    </xf>
    <xf numFmtId="4" fontId="29" fillId="0" borderId="0" xfId="0" applyNumberFormat="1" applyFont="1" applyAlignment="1">
      <alignment/>
    </xf>
    <xf numFmtId="4" fontId="29" fillId="37" borderId="0" xfId="0" applyNumberFormat="1" applyFont="1" applyFill="1" applyAlignment="1">
      <alignment/>
    </xf>
    <xf numFmtId="0" fontId="29" fillId="37" borderId="0" xfId="0" applyFont="1" applyFill="1" applyAlignment="1">
      <alignment/>
    </xf>
    <xf numFmtId="0" fontId="5" fillId="37" borderId="11" xfId="0" applyFont="1" applyFill="1" applyBorder="1" applyAlignment="1">
      <alignment/>
    </xf>
    <xf numFmtId="4" fontId="44" fillId="37" borderId="12" xfId="0" applyNumberFormat="1" applyFont="1" applyFill="1" applyBorder="1" applyAlignment="1">
      <alignment/>
    </xf>
    <xf numFmtId="0" fontId="44" fillId="37" borderId="11" xfId="0" applyFont="1" applyFill="1" applyBorder="1" applyAlignment="1">
      <alignment/>
    </xf>
    <xf numFmtId="14" fontId="5" fillId="37" borderId="0" xfId="0" applyNumberFormat="1" applyFont="1" applyFill="1" applyBorder="1" applyAlignment="1">
      <alignment/>
    </xf>
    <xf numFmtId="0" fontId="43" fillId="37" borderId="0" xfId="0" applyFont="1" applyFill="1" applyBorder="1" applyAlignment="1">
      <alignment/>
    </xf>
    <xf numFmtId="4" fontId="43" fillId="37" borderId="0" xfId="0" applyNumberFormat="1" applyFont="1" applyFill="1" applyBorder="1" applyAlignment="1">
      <alignment/>
    </xf>
    <xf numFmtId="0" fontId="3" fillId="37" borderId="0" xfId="0" applyFont="1" applyFill="1" applyBorder="1" applyAlignment="1">
      <alignment/>
    </xf>
    <xf numFmtId="0" fontId="10" fillId="37" borderId="0" xfId="0" applyFont="1" applyFill="1" applyBorder="1" applyAlignment="1">
      <alignment/>
    </xf>
    <xf numFmtId="4" fontId="44" fillId="37" borderId="67" xfId="0" applyNumberFormat="1" applyFont="1" applyFill="1" applyBorder="1" applyAlignment="1">
      <alignment/>
    </xf>
    <xf numFmtId="4" fontId="44" fillId="37" borderId="17" xfId="0" applyNumberFormat="1" applyFont="1" applyFill="1" applyBorder="1" applyAlignment="1">
      <alignment/>
    </xf>
    <xf numFmtId="4" fontId="50" fillId="37" borderId="0" xfId="0" applyNumberFormat="1" applyFont="1" applyFill="1" applyBorder="1" applyAlignment="1">
      <alignment/>
    </xf>
    <xf numFmtId="4" fontId="44" fillId="37" borderId="19" xfId="0" applyNumberFormat="1" applyFont="1" applyFill="1" applyBorder="1" applyAlignment="1">
      <alignment/>
    </xf>
    <xf numFmtId="0" fontId="5" fillId="37" borderId="0" xfId="0" applyFont="1" applyFill="1" applyAlignment="1">
      <alignment/>
    </xf>
    <xf numFmtId="4" fontId="44" fillId="37" borderId="0" xfId="0" applyNumberFormat="1" applyFont="1" applyFill="1" applyAlignment="1">
      <alignment/>
    </xf>
    <xf numFmtId="4" fontId="44" fillId="37" borderId="68" xfId="0" applyNumberFormat="1" applyFont="1" applyFill="1" applyBorder="1" applyAlignment="1">
      <alignment/>
    </xf>
    <xf numFmtId="0" fontId="44" fillId="37" borderId="0" xfId="0" applyFont="1" applyFill="1" applyAlignment="1">
      <alignment/>
    </xf>
    <xf numFmtId="4" fontId="44" fillId="37" borderId="18" xfId="0" applyNumberFormat="1" applyFont="1" applyFill="1" applyBorder="1" applyAlignment="1">
      <alignment/>
    </xf>
    <xf numFmtId="4" fontId="12" fillId="37" borderId="68" xfId="0" applyNumberFormat="1" applyFont="1" applyFill="1" applyBorder="1" applyAlignment="1">
      <alignment/>
    </xf>
    <xf numFmtId="4" fontId="12" fillId="34" borderId="18" xfId="0" applyNumberFormat="1" applyFont="1" applyFill="1" applyBorder="1" applyAlignment="1">
      <alignment/>
    </xf>
    <xf numFmtId="0" fontId="6" fillId="37" borderId="11" xfId="0" applyFont="1" applyFill="1" applyBorder="1" applyAlignment="1">
      <alignment/>
    </xf>
    <xf numFmtId="4" fontId="12" fillId="37" borderId="0" xfId="0" applyNumberFormat="1" applyFont="1" applyFill="1" applyBorder="1" applyAlignment="1">
      <alignment/>
    </xf>
    <xf numFmtId="4" fontId="12" fillId="34" borderId="12" xfId="0" applyNumberFormat="1" applyFont="1" applyFill="1" applyBorder="1" applyAlignment="1">
      <alignment/>
    </xf>
    <xf numFmtId="0" fontId="12" fillId="37" borderId="11" xfId="0" applyFont="1" applyFill="1" applyBorder="1" applyAlignment="1">
      <alignment/>
    </xf>
    <xf numFmtId="0" fontId="62" fillId="37" borderId="0" xfId="0" applyFont="1" applyFill="1" applyBorder="1" applyAlignment="1">
      <alignment/>
    </xf>
    <xf numFmtId="4" fontId="62" fillId="37" borderId="0" xfId="0" applyNumberFormat="1" applyFont="1" applyFill="1" applyBorder="1" applyAlignment="1">
      <alignment/>
    </xf>
    <xf numFmtId="0" fontId="12" fillId="37" borderId="55" xfId="0" applyFont="1" applyFill="1" applyBorder="1" applyAlignment="1">
      <alignment/>
    </xf>
    <xf numFmtId="4" fontId="12" fillId="37" borderId="63" xfId="0" applyNumberFormat="1" applyFont="1" applyFill="1" applyBorder="1" applyAlignment="1">
      <alignment/>
    </xf>
    <xf numFmtId="4" fontId="12" fillId="34" borderId="19" xfId="0" applyNumberFormat="1" applyFont="1" applyFill="1" applyBorder="1" applyAlignment="1">
      <alignment/>
    </xf>
    <xf numFmtId="0" fontId="12" fillId="37" borderId="0" xfId="0" applyFont="1" applyFill="1" applyAlignment="1">
      <alignment/>
    </xf>
    <xf numFmtId="4" fontId="12" fillId="37" borderId="0" xfId="0" applyNumberFormat="1" applyFont="1" applyFill="1" applyAlignment="1">
      <alignment/>
    </xf>
    <xf numFmtId="14" fontId="6" fillId="37" borderId="57" xfId="0" applyNumberFormat="1" applyFont="1" applyFill="1" applyBorder="1" applyAlignment="1">
      <alignment/>
    </xf>
    <xf numFmtId="0" fontId="63" fillId="37" borderId="54" xfId="0" applyFont="1" applyFill="1" applyBorder="1" applyAlignment="1">
      <alignment/>
    </xf>
    <xf numFmtId="4" fontId="63" fillId="37" borderId="68" xfId="0" applyNumberFormat="1" applyFont="1" applyFill="1" applyBorder="1" applyAlignment="1">
      <alignment/>
    </xf>
    <xf numFmtId="4" fontId="12" fillId="37" borderId="18" xfId="0" applyNumberFormat="1" applyFont="1" applyFill="1" applyBorder="1" applyAlignment="1">
      <alignment/>
    </xf>
    <xf numFmtId="0" fontId="63" fillId="37" borderId="11" xfId="0" applyFont="1" applyFill="1" applyBorder="1" applyAlignment="1">
      <alignment/>
    </xf>
    <xf numFmtId="4" fontId="63" fillId="37" borderId="0" xfId="0" applyNumberFormat="1" applyFont="1" applyFill="1" applyBorder="1" applyAlignment="1">
      <alignment/>
    </xf>
    <xf numFmtId="4" fontId="12" fillId="37" borderId="12" xfId="0" applyNumberFormat="1" applyFont="1" applyFill="1" applyBorder="1" applyAlignment="1">
      <alignment/>
    </xf>
    <xf numFmtId="0" fontId="63" fillId="37" borderId="55" xfId="0" applyFont="1" applyFill="1" applyBorder="1" applyAlignment="1">
      <alignment/>
    </xf>
    <xf numFmtId="4" fontId="63" fillId="37" borderId="63" xfId="0" applyNumberFormat="1" applyFont="1" applyFill="1" applyBorder="1" applyAlignment="1">
      <alignment/>
    </xf>
    <xf numFmtId="4" fontId="12" fillId="37" borderId="19" xfId="0" applyNumberFormat="1" applyFont="1" applyFill="1" applyBorder="1" applyAlignment="1">
      <alignment/>
    </xf>
    <xf numFmtId="0" fontId="12" fillId="37" borderId="10" xfId="0" applyFont="1" applyFill="1" applyBorder="1" applyAlignment="1">
      <alignment/>
    </xf>
    <xf numFmtId="4" fontId="12" fillId="37" borderId="54" xfId="0" applyNumberFormat="1" applyFont="1" applyFill="1" applyBorder="1" applyAlignment="1">
      <alignment/>
    </xf>
    <xf numFmtId="0" fontId="12" fillId="37" borderId="69" xfId="0" applyFont="1" applyFill="1" applyBorder="1" applyAlignment="1">
      <alignment/>
    </xf>
    <xf numFmtId="4" fontId="12" fillId="37" borderId="11" xfId="0" applyNumberFormat="1" applyFont="1" applyFill="1" applyBorder="1" applyAlignment="1">
      <alignment/>
    </xf>
    <xf numFmtId="0" fontId="12" fillId="37" borderId="53" xfId="0" applyFont="1" applyFill="1" applyBorder="1" applyAlignment="1">
      <alignment/>
    </xf>
    <xf numFmtId="4" fontId="12" fillId="37" borderId="55" xfId="0" applyNumberFormat="1" applyFont="1" applyFill="1" applyBorder="1" applyAlignment="1">
      <alignment/>
    </xf>
    <xf numFmtId="4" fontId="124" fillId="37" borderId="54" xfId="0" applyNumberFormat="1" applyFont="1" applyFill="1" applyBorder="1" applyAlignment="1">
      <alignment/>
    </xf>
    <xf numFmtId="4" fontId="124" fillId="37" borderId="68" xfId="0" applyNumberFormat="1" applyFont="1" applyFill="1" applyBorder="1" applyAlignment="1">
      <alignment/>
    </xf>
    <xf numFmtId="4" fontId="124" fillId="37" borderId="18" xfId="0" applyNumberFormat="1" applyFont="1" applyFill="1" applyBorder="1" applyAlignment="1">
      <alignment/>
    </xf>
    <xf numFmtId="4" fontId="124" fillId="37" borderId="11" xfId="0" applyNumberFormat="1" applyFont="1" applyFill="1" applyBorder="1" applyAlignment="1">
      <alignment/>
    </xf>
    <xf numFmtId="4" fontId="124" fillId="37" borderId="0" xfId="0" applyNumberFormat="1" applyFont="1" applyFill="1" applyBorder="1" applyAlignment="1">
      <alignment/>
    </xf>
    <xf numFmtId="4" fontId="124" fillId="37" borderId="12" xfId="0" applyNumberFormat="1" applyFont="1" applyFill="1" applyBorder="1" applyAlignment="1">
      <alignment/>
    </xf>
    <xf numFmtId="0" fontId="124" fillId="37" borderId="69" xfId="0" applyFont="1" applyFill="1" applyBorder="1" applyAlignment="1">
      <alignment/>
    </xf>
    <xf numFmtId="0" fontId="124" fillId="37" borderId="53" xfId="0" applyFont="1" applyFill="1" applyBorder="1" applyAlignment="1">
      <alignment/>
    </xf>
    <xf numFmtId="4" fontId="124" fillId="37" borderId="55" xfId="0" applyNumberFormat="1" applyFont="1" applyFill="1" applyBorder="1" applyAlignment="1">
      <alignment/>
    </xf>
    <xf numFmtId="4" fontId="124" fillId="37" borderId="63" xfId="0" applyNumberFormat="1" applyFont="1" applyFill="1" applyBorder="1" applyAlignment="1">
      <alignment/>
    </xf>
    <xf numFmtId="4" fontId="124" fillId="37" borderId="19" xfId="0" applyNumberFormat="1" applyFont="1" applyFill="1" applyBorder="1" applyAlignment="1">
      <alignment/>
    </xf>
    <xf numFmtId="0" fontId="12" fillId="37" borderId="13" xfId="0" applyFont="1" applyFill="1" applyBorder="1" applyAlignment="1">
      <alignment/>
    </xf>
    <xf numFmtId="4" fontId="124" fillId="37" borderId="57" xfId="0" applyNumberFormat="1" applyFont="1" applyFill="1" applyBorder="1" applyAlignment="1">
      <alignment/>
    </xf>
    <xf numFmtId="4" fontId="124" fillId="37" borderId="43" xfId="0" applyNumberFormat="1" applyFont="1" applyFill="1" applyBorder="1" applyAlignment="1">
      <alignment/>
    </xf>
    <xf numFmtId="4" fontId="124" fillId="37" borderId="34" xfId="0" applyNumberFormat="1" applyFont="1" applyFill="1" applyBorder="1" applyAlignment="1">
      <alignment/>
    </xf>
    <xf numFmtId="14" fontId="6" fillId="37" borderId="54" xfId="0" applyNumberFormat="1" applyFont="1" applyFill="1" applyBorder="1" applyAlignment="1">
      <alignment/>
    </xf>
    <xf numFmtId="4" fontId="1" fillId="35" borderId="38" xfId="0" applyNumberFormat="1" applyFont="1" applyFill="1" applyBorder="1" applyAlignment="1">
      <alignment horizontal="center" vertical="center" wrapText="1"/>
    </xf>
    <xf numFmtId="4" fontId="1" fillId="35" borderId="45" xfId="0" applyNumberFormat="1" applyFont="1" applyFill="1" applyBorder="1" applyAlignment="1">
      <alignment horizontal="center" vertical="center" wrapText="1"/>
    </xf>
    <xf numFmtId="4" fontId="1" fillId="35" borderId="51" xfId="0" applyNumberFormat="1" applyFont="1" applyFill="1" applyBorder="1" applyAlignment="1">
      <alignment horizontal="center" vertical="center" wrapText="1"/>
    </xf>
    <xf numFmtId="4" fontId="1" fillId="35" borderId="42" xfId="0" applyNumberFormat="1" applyFont="1" applyFill="1" applyBorder="1" applyAlignment="1">
      <alignment horizontal="center" vertical="center" wrapText="1"/>
    </xf>
    <xf numFmtId="4" fontId="1" fillId="35" borderId="52" xfId="0" applyNumberFormat="1" applyFont="1" applyFill="1" applyBorder="1" applyAlignment="1">
      <alignment horizontal="center" vertical="center" wrapText="1"/>
    </xf>
    <xf numFmtId="4" fontId="64" fillId="35" borderId="38" xfId="0" applyNumberFormat="1" applyFont="1" applyFill="1" applyBorder="1" applyAlignment="1">
      <alignment horizontal="center" vertical="center" wrapText="1"/>
    </xf>
    <xf numFmtId="4" fontId="64" fillId="35" borderId="45" xfId="0" applyNumberFormat="1" applyFont="1" applyFill="1" applyBorder="1" applyAlignment="1">
      <alignment horizontal="center" vertical="center" wrapText="1"/>
    </xf>
    <xf numFmtId="4" fontId="2" fillId="35" borderId="38" xfId="0" applyNumberFormat="1" applyFont="1" applyFill="1" applyBorder="1" applyAlignment="1">
      <alignment horizontal="center" vertical="center" wrapText="1"/>
    </xf>
    <xf numFmtId="4" fontId="2" fillId="35" borderId="45" xfId="0" applyNumberFormat="1" applyFont="1" applyFill="1" applyBorder="1" applyAlignment="1">
      <alignment horizontal="center" vertical="center" wrapText="1"/>
    </xf>
    <xf numFmtId="0" fontId="44" fillId="37" borderId="49" xfId="0" applyFont="1" applyFill="1" applyBorder="1" applyAlignment="1">
      <alignment wrapText="1"/>
    </xf>
    <xf numFmtId="4" fontId="0" fillId="37" borderId="49" xfId="0" applyNumberFormat="1" applyFont="1" applyFill="1" applyBorder="1" applyAlignment="1">
      <alignment/>
    </xf>
    <xf numFmtId="4" fontId="0" fillId="37" borderId="22" xfId="0" applyNumberFormat="1" applyFont="1" applyFill="1" applyBorder="1" applyAlignment="1">
      <alignment/>
    </xf>
    <xf numFmtId="4" fontId="0" fillId="37" borderId="21" xfId="0" applyNumberFormat="1" applyFont="1" applyFill="1" applyBorder="1" applyAlignment="1">
      <alignment/>
    </xf>
    <xf numFmtId="4" fontId="0" fillId="37" borderId="22" xfId="0" applyNumberFormat="1" applyFill="1" applyBorder="1" applyAlignment="1">
      <alignment/>
    </xf>
    <xf numFmtId="4" fontId="0" fillId="37" borderId="20" xfId="0" applyNumberFormat="1" applyFill="1" applyBorder="1" applyAlignment="1">
      <alignment/>
    </xf>
    <xf numFmtId="4" fontId="0" fillId="37" borderId="65" xfId="0" applyNumberFormat="1" applyFill="1" applyBorder="1" applyAlignment="1">
      <alignment/>
    </xf>
    <xf numFmtId="4" fontId="0" fillId="37" borderId="21" xfId="0" applyNumberFormat="1" applyFill="1" applyBorder="1" applyAlignment="1">
      <alignment/>
    </xf>
    <xf numFmtId="4" fontId="0" fillId="37" borderId="49" xfId="0" applyNumberFormat="1" applyFill="1" applyBorder="1" applyAlignment="1">
      <alignment/>
    </xf>
    <xf numFmtId="4" fontId="0" fillId="0" borderId="49" xfId="0" applyNumberFormat="1" applyBorder="1" applyAlignment="1">
      <alignment/>
    </xf>
    <xf numFmtId="0" fontId="44" fillId="37" borderId="14" xfId="0" applyFont="1" applyFill="1" applyBorder="1" applyAlignment="1">
      <alignment wrapText="1"/>
    </xf>
    <xf numFmtId="4" fontId="0" fillId="37" borderId="14" xfId="0" applyNumberFormat="1" applyFont="1" applyFill="1" applyBorder="1" applyAlignment="1">
      <alignment/>
    </xf>
    <xf numFmtId="4" fontId="0" fillId="37" borderId="25" xfId="0" applyNumberFormat="1" applyFont="1" applyFill="1" applyBorder="1" applyAlignment="1">
      <alignment/>
    </xf>
    <xf numFmtId="4" fontId="0" fillId="37" borderId="24" xfId="0" applyNumberFormat="1" applyFont="1" applyFill="1" applyBorder="1" applyAlignment="1">
      <alignment/>
    </xf>
    <xf numFmtId="4" fontId="0" fillId="37" borderId="25" xfId="0" applyNumberFormat="1" applyFill="1" applyBorder="1" applyAlignment="1">
      <alignment/>
    </xf>
    <xf numFmtId="4" fontId="0" fillId="37" borderId="23" xfId="0" applyNumberFormat="1" applyFill="1" applyBorder="1" applyAlignment="1">
      <alignment/>
    </xf>
    <xf numFmtId="4" fontId="0" fillId="37" borderId="64" xfId="0" applyNumberFormat="1" applyFill="1" applyBorder="1" applyAlignment="1">
      <alignment/>
    </xf>
    <xf numFmtId="4" fontId="0" fillId="37" borderId="26" xfId="0" applyNumberFormat="1" applyFill="1" applyBorder="1" applyAlignment="1">
      <alignment/>
    </xf>
    <xf numFmtId="4" fontId="0" fillId="37" borderId="24" xfId="0" applyNumberFormat="1" applyFill="1" applyBorder="1" applyAlignment="1">
      <alignment/>
    </xf>
    <xf numFmtId="4" fontId="0" fillId="37" borderId="14" xfId="0" applyNumberFormat="1" applyFill="1" applyBorder="1" applyAlignment="1">
      <alignment/>
    </xf>
    <xf numFmtId="0" fontId="44" fillId="0" borderId="14" xfId="0" applyFont="1" applyBorder="1" applyAlignment="1">
      <alignment wrapText="1"/>
    </xf>
    <xf numFmtId="4" fontId="0" fillId="0" borderId="14" xfId="0" applyNumberFormat="1" applyBorder="1" applyAlignment="1">
      <alignment/>
    </xf>
    <xf numFmtId="4" fontId="0" fillId="0" borderId="25" xfId="0" applyNumberFormat="1" applyBorder="1" applyAlignment="1">
      <alignment/>
    </xf>
    <xf numFmtId="4" fontId="0" fillId="0" borderId="24" xfId="0" applyNumberFormat="1" applyBorder="1" applyAlignment="1">
      <alignment/>
    </xf>
    <xf numFmtId="4" fontId="0" fillId="0" borderId="23" xfId="0" applyNumberFormat="1" applyBorder="1" applyAlignment="1">
      <alignment/>
    </xf>
    <xf numFmtId="4" fontId="0" fillId="0" borderId="64" xfId="0" applyNumberFormat="1" applyBorder="1" applyAlignment="1">
      <alignment/>
    </xf>
    <xf numFmtId="0" fontId="0" fillId="0" borderId="14" xfId="0" applyBorder="1" applyAlignment="1">
      <alignment/>
    </xf>
    <xf numFmtId="0" fontId="0" fillId="0" borderId="50" xfId="0" applyBorder="1" applyAlignment="1">
      <alignment/>
    </xf>
    <xf numFmtId="4" fontId="0" fillId="0" borderId="50" xfId="0" applyNumberFormat="1" applyBorder="1" applyAlignment="1">
      <alignment/>
    </xf>
    <xf numFmtId="4" fontId="0" fillId="0" borderId="38" xfId="0" applyNumberFormat="1" applyBorder="1" applyAlignment="1">
      <alignment/>
    </xf>
    <xf numFmtId="4" fontId="0" fillId="0" borderId="45" xfId="0" applyNumberFormat="1" applyBorder="1" applyAlignment="1">
      <alignment/>
    </xf>
    <xf numFmtId="4" fontId="0" fillId="0" borderId="39" xfId="0" applyNumberFormat="1" applyBorder="1" applyAlignment="1">
      <alignment/>
    </xf>
    <xf numFmtId="4" fontId="0" fillId="0" borderId="70" xfId="0" applyNumberFormat="1" applyBorder="1" applyAlignment="1">
      <alignment/>
    </xf>
    <xf numFmtId="4" fontId="0" fillId="0" borderId="26" xfId="0" applyNumberFormat="1" applyBorder="1" applyAlignment="1">
      <alignment/>
    </xf>
    <xf numFmtId="4" fontId="0" fillId="0" borderId="28" xfId="0" applyNumberFormat="1" applyBorder="1" applyAlignment="1">
      <alignment/>
    </xf>
    <xf numFmtId="4" fontId="0" fillId="0" borderId="61" xfId="0" applyNumberFormat="1" applyBorder="1" applyAlignment="1">
      <alignment/>
    </xf>
    <xf numFmtId="0" fontId="2" fillId="33" borderId="13" xfId="0" applyFont="1" applyFill="1" applyBorder="1" applyAlignment="1">
      <alignment horizontal="center"/>
    </xf>
    <xf numFmtId="4" fontId="2" fillId="33" borderId="13" xfId="0" applyNumberFormat="1" applyFont="1" applyFill="1" applyBorder="1" applyAlignment="1">
      <alignment/>
    </xf>
    <xf numFmtId="4" fontId="2" fillId="33" borderId="31" xfId="0" applyNumberFormat="1" applyFont="1" applyFill="1" applyBorder="1" applyAlignment="1">
      <alignment/>
    </xf>
    <xf numFmtId="4" fontId="2" fillId="33" borderId="33" xfId="0" applyNumberFormat="1" applyFont="1" applyFill="1" applyBorder="1" applyAlignment="1">
      <alignment/>
    </xf>
    <xf numFmtId="4" fontId="2" fillId="33" borderId="32" xfId="0" applyNumberFormat="1" applyFont="1" applyFill="1" applyBorder="1" applyAlignment="1">
      <alignment/>
    </xf>
    <xf numFmtId="4" fontId="2" fillId="33" borderId="58" xfId="0" applyNumberFormat="1" applyFont="1" applyFill="1" applyBorder="1" applyAlignment="1">
      <alignment/>
    </xf>
    <xf numFmtId="14" fontId="15" fillId="36" borderId="13" xfId="0" applyNumberFormat="1" applyFont="1" applyFill="1" applyBorder="1" applyAlignment="1">
      <alignment/>
    </xf>
    <xf numFmtId="4" fontId="0" fillId="36" borderId="68" xfId="0" applyNumberFormat="1" applyFill="1" applyBorder="1" applyAlignment="1">
      <alignment/>
    </xf>
    <xf numFmtId="4" fontId="0" fillId="36" borderId="18" xfId="0" applyNumberFormat="1" applyFill="1" applyBorder="1" applyAlignment="1">
      <alignment/>
    </xf>
    <xf numFmtId="0" fontId="2" fillId="36" borderId="11" xfId="0" applyFont="1" applyFill="1" applyBorder="1" applyAlignment="1">
      <alignment/>
    </xf>
    <xf numFmtId="4" fontId="0" fillId="36" borderId="0" xfId="0" applyNumberFormat="1" applyFont="1" applyFill="1" applyBorder="1" applyAlignment="1">
      <alignment/>
    </xf>
    <xf numFmtId="4" fontId="0" fillId="36" borderId="0" xfId="0" applyNumberFormat="1" applyFill="1" applyBorder="1" applyAlignment="1">
      <alignment/>
    </xf>
    <xf numFmtId="4" fontId="0" fillId="36" borderId="12" xfId="0" applyNumberFormat="1" applyFill="1" applyBorder="1" applyAlignment="1">
      <alignment/>
    </xf>
    <xf numFmtId="0" fontId="0" fillId="36" borderId="11" xfId="0" applyFill="1" applyBorder="1" applyAlignment="1">
      <alignment/>
    </xf>
    <xf numFmtId="0" fontId="19" fillId="36" borderId="0" xfId="0" applyFont="1" applyFill="1" applyBorder="1" applyAlignment="1">
      <alignment/>
    </xf>
    <xf numFmtId="4" fontId="19" fillId="36" borderId="0" xfId="0" applyNumberFormat="1" applyFont="1" applyFill="1" applyBorder="1" applyAlignment="1">
      <alignment/>
    </xf>
    <xf numFmtId="0" fontId="11" fillId="36" borderId="0" xfId="0" applyFont="1" applyFill="1" applyBorder="1" applyAlignment="1">
      <alignment/>
    </xf>
    <xf numFmtId="4" fontId="0" fillId="41" borderId="67" xfId="0" applyNumberFormat="1" applyFill="1" applyBorder="1" applyAlignment="1">
      <alignment/>
    </xf>
    <xf numFmtId="4" fontId="0" fillId="41" borderId="17" xfId="0" applyNumberFormat="1" applyFill="1" applyBorder="1" applyAlignment="1">
      <alignment/>
    </xf>
    <xf numFmtId="4" fontId="28" fillId="36" borderId="0" xfId="0" applyNumberFormat="1" applyFont="1" applyFill="1" applyBorder="1" applyAlignment="1">
      <alignment/>
    </xf>
    <xf numFmtId="0" fontId="45" fillId="42" borderId="11" xfId="0" applyFont="1" applyFill="1" applyBorder="1" applyAlignment="1">
      <alignment/>
    </xf>
    <xf numFmtId="4" fontId="45" fillId="42" borderId="0" xfId="0" applyNumberFormat="1" applyFont="1" applyFill="1" applyBorder="1" applyAlignment="1">
      <alignment/>
    </xf>
    <xf numFmtId="4" fontId="0" fillId="42" borderId="0" xfId="0" applyNumberFormat="1" applyFill="1" applyBorder="1" applyAlignment="1">
      <alignment/>
    </xf>
    <xf numFmtId="0" fontId="45" fillId="42" borderId="55" xfId="0" applyFont="1" applyFill="1" applyBorder="1" applyAlignment="1">
      <alignment/>
    </xf>
    <xf numFmtId="4" fontId="45" fillId="42" borderId="63" xfId="0" applyNumberFormat="1" applyFont="1" applyFill="1" applyBorder="1" applyAlignment="1">
      <alignment/>
    </xf>
    <xf numFmtId="4" fontId="0" fillId="42" borderId="63" xfId="0" applyNumberFormat="1" applyFill="1" applyBorder="1" applyAlignment="1">
      <alignment/>
    </xf>
    <xf numFmtId="4" fontId="0" fillId="36" borderId="63" xfId="0" applyNumberFormat="1" applyFill="1" applyBorder="1" applyAlignment="1">
      <alignment/>
    </xf>
    <xf numFmtId="4" fontId="0" fillId="36" borderId="19" xfId="0" applyNumberFormat="1" applyFill="1" applyBorder="1" applyAlignment="1">
      <alignment/>
    </xf>
    <xf numFmtId="0" fontId="2" fillId="41" borderId="0" xfId="0" applyFont="1" applyFill="1" applyAlignment="1">
      <alignment/>
    </xf>
    <xf numFmtId="14" fontId="15" fillId="34" borderId="13" xfId="0" applyNumberFormat="1" applyFont="1" applyFill="1" applyBorder="1" applyAlignment="1">
      <alignment/>
    </xf>
    <xf numFmtId="4" fontId="0" fillId="34" borderId="68" xfId="0" applyNumberFormat="1" applyFill="1" applyBorder="1" applyAlignment="1">
      <alignment/>
    </xf>
    <xf numFmtId="4" fontId="0" fillId="34" borderId="18" xfId="0" applyNumberFormat="1" applyFill="1" applyBorder="1" applyAlignment="1">
      <alignment/>
    </xf>
    <xf numFmtId="0" fontId="2" fillId="34" borderId="11" xfId="0" applyFont="1" applyFill="1" applyBorder="1" applyAlignment="1">
      <alignment/>
    </xf>
    <xf numFmtId="4" fontId="0" fillId="34" borderId="0" xfId="0" applyNumberFormat="1" applyFill="1" applyBorder="1" applyAlignment="1">
      <alignment/>
    </xf>
    <xf numFmtId="4" fontId="0" fillId="34" borderId="0" xfId="0" applyNumberFormat="1" applyFont="1" applyFill="1" applyBorder="1" applyAlignment="1">
      <alignment/>
    </xf>
    <xf numFmtId="4" fontId="0" fillId="34" borderId="12" xfId="0" applyNumberFormat="1" applyFill="1" applyBorder="1" applyAlignment="1">
      <alignment/>
    </xf>
    <xf numFmtId="0" fontId="0" fillId="34" borderId="11" xfId="0" applyFill="1" applyBorder="1" applyAlignment="1">
      <alignment/>
    </xf>
    <xf numFmtId="0" fontId="19" fillId="34" borderId="0" xfId="0" applyFont="1" applyFill="1" applyBorder="1" applyAlignment="1">
      <alignment/>
    </xf>
    <xf numFmtId="4" fontId="19" fillId="34" borderId="0" xfId="0" applyNumberFormat="1" applyFont="1" applyFill="1" applyBorder="1" applyAlignment="1">
      <alignment/>
    </xf>
    <xf numFmtId="0" fontId="0" fillId="34" borderId="55" xfId="0" applyFill="1" applyBorder="1" applyAlignment="1">
      <alignment/>
    </xf>
    <xf numFmtId="4" fontId="0" fillId="34" borderId="63" xfId="0" applyNumberFormat="1" applyFill="1" applyBorder="1" applyAlignment="1">
      <alignment/>
    </xf>
    <xf numFmtId="4" fontId="0" fillId="34" borderId="63" xfId="0" applyNumberFormat="1" applyFont="1" applyFill="1" applyBorder="1" applyAlignment="1">
      <alignment/>
    </xf>
    <xf numFmtId="4" fontId="0" fillId="34" borderId="19" xfId="0" applyNumberFormat="1" applyFill="1" applyBorder="1" applyAlignment="1">
      <alignment/>
    </xf>
    <xf numFmtId="14" fontId="15" fillId="43" borderId="57" xfId="0" applyNumberFormat="1" applyFont="1" applyFill="1" applyBorder="1" applyAlignment="1">
      <alignment/>
    </xf>
    <xf numFmtId="0" fontId="45" fillId="43" borderId="54" xfId="0" applyFont="1" applyFill="1" applyBorder="1" applyAlignment="1">
      <alignment/>
    </xf>
    <xf numFmtId="4" fontId="45" fillId="43" borderId="68" xfId="0" applyNumberFormat="1" applyFont="1" applyFill="1" applyBorder="1" applyAlignment="1">
      <alignment/>
    </xf>
    <xf numFmtId="4" fontId="0" fillId="43" borderId="68" xfId="0" applyNumberFormat="1" applyFill="1" applyBorder="1" applyAlignment="1">
      <alignment/>
    </xf>
    <xf numFmtId="4" fontId="0" fillId="43" borderId="18" xfId="0" applyNumberFormat="1" applyFill="1" applyBorder="1" applyAlignment="1">
      <alignment/>
    </xf>
    <xf numFmtId="4" fontId="0" fillId="41" borderId="0" xfId="0" applyNumberFormat="1" applyFill="1" applyBorder="1" applyAlignment="1">
      <alignment/>
    </xf>
    <xf numFmtId="0" fontId="0" fillId="43" borderId="11" xfId="0" applyFill="1" applyBorder="1" applyAlignment="1">
      <alignment/>
    </xf>
    <xf numFmtId="0" fontId="45" fillId="43" borderId="11" xfId="0" applyFont="1" applyFill="1" applyBorder="1" applyAlignment="1">
      <alignment/>
    </xf>
    <xf numFmtId="4" fontId="45" fillId="43" borderId="0" xfId="0" applyNumberFormat="1" applyFont="1" applyFill="1" applyBorder="1" applyAlignment="1">
      <alignment/>
    </xf>
    <xf numFmtId="4" fontId="0" fillId="43" borderId="0" xfId="0" applyNumberFormat="1" applyFill="1" applyBorder="1" applyAlignment="1">
      <alignment/>
    </xf>
    <xf numFmtId="4" fontId="0" fillId="43" borderId="12" xfId="0" applyNumberFormat="1" applyFill="1" applyBorder="1" applyAlignment="1">
      <alignment/>
    </xf>
    <xf numFmtId="0" fontId="0" fillId="43" borderId="55" xfId="0" applyFill="1" applyBorder="1" applyAlignment="1">
      <alignment/>
    </xf>
    <xf numFmtId="0" fontId="45" fillId="43" borderId="55" xfId="0" applyFont="1" applyFill="1" applyBorder="1" applyAlignment="1">
      <alignment/>
    </xf>
    <xf numFmtId="4" fontId="45" fillId="43" borderId="63" xfId="0" applyNumberFormat="1" applyFont="1" applyFill="1" applyBorder="1" applyAlignment="1">
      <alignment/>
    </xf>
    <xf numFmtId="4" fontId="0" fillId="43" borderId="63" xfId="0" applyNumberFormat="1" applyFill="1" applyBorder="1" applyAlignment="1">
      <alignment/>
    </xf>
    <xf numFmtId="4" fontId="0" fillId="43" borderId="19" xfId="0" applyNumberFormat="1" applyFill="1" applyBorder="1" applyAlignment="1">
      <alignment/>
    </xf>
    <xf numFmtId="0" fontId="0" fillId="43" borderId="10" xfId="0" applyFill="1" applyBorder="1" applyAlignment="1">
      <alignment/>
    </xf>
    <xf numFmtId="4" fontId="0" fillId="43" borderId="54" xfId="0" applyNumberFormat="1" applyFill="1" applyBorder="1" applyAlignment="1">
      <alignment/>
    </xf>
    <xf numFmtId="0" fontId="0" fillId="43" borderId="69" xfId="0" applyFill="1" applyBorder="1" applyAlignment="1">
      <alignment/>
    </xf>
    <xf numFmtId="4" fontId="0" fillId="43" borderId="11" xfId="0" applyNumberFormat="1" applyFill="1" applyBorder="1" applyAlignment="1">
      <alignment/>
    </xf>
    <xf numFmtId="0" fontId="0" fillId="43" borderId="53" xfId="0" applyFill="1" applyBorder="1" applyAlignment="1">
      <alignment/>
    </xf>
    <xf numFmtId="4" fontId="0" fillId="43" borderId="55" xfId="0" applyNumberFormat="1" applyFill="1" applyBorder="1" applyAlignment="1">
      <alignment/>
    </xf>
    <xf numFmtId="14" fontId="15" fillId="44" borderId="57" xfId="0" applyNumberFormat="1" applyFont="1" applyFill="1" applyBorder="1" applyAlignment="1">
      <alignment/>
    </xf>
    <xf numFmtId="4" fontId="125" fillId="44" borderId="54" xfId="0" applyNumberFormat="1" applyFont="1" applyFill="1" applyBorder="1" applyAlignment="1">
      <alignment/>
    </xf>
    <xf numFmtId="4" fontId="125" fillId="44" borderId="68" xfId="0" applyNumberFormat="1" applyFont="1" applyFill="1" applyBorder="1" applyAlignment="1">
      <alignment/>
    </xf>
    <xf numFmtId="4" fontId="125" fillId="44" borderId="18" xfId="0" applyNumberFormat="1" applyFont="1" applyFill="1" applyBorder="1" applyAlignment="1">
      <alignment/>
    </xf>
    <xf numFmtId="0" fontId="0" fillId="44" borderId="10" xfId="0" applyFill="1" applyBorder="1" applyAlignment="1">
      <alignment/>
    </xf>
    <xf numFmtId="4" fontId="125" fillId="44" borderId="11" xfId="0" applyNumberFormat="1" applyFont="1" applyFill="1" applyBorder="1" applyAlignment="1">
      <alignment/>
    </xf>
    <xf numFmtId="4" fontId="125" fillId="44" borderId="0" xfId="0" applyNumberFormat="1" applyFont="1" applyFill="1" applyBorder="1" applyAlignment="1">
      <alignment/>
    </xf>
    <xf numFmtId="4" fontId="125" fillId="44" borderId="12" xfId="0" applyNumberFormat="1" applyFont="1" applyFill="1" applyBorder="1" applyAlignment="1">
      <alignment/>
    </xf>
    <xf numFmtId="0" fontId="0" fillId="44" borderId="69" xfId="0" applyFill="1" applyBorder="1" applyAlignment="1">
      <alignment/>
    </xf>
    <xf numFmtId="0" fontId="125" fillId="44" borderId="69" xfId="0" applyFont="1" applyFill="1" applyBorder="1" applyAlignment="1">
      <alignment/>
    </xf>
    <xf numFmtId="0" fontId="125" fillId="44" borderId="53" xfId="0" applyFont="1" applyFill="1" applyBorder="1" applyAlignment="1">
      <alignment/>
    </xf>
    <xf numFmtId="4" fontId="125" fillId="44" borderId="55" xfId="0" applyNumberFormat="1" applyFont="1" applyFill="1" applyBorder="1" applyAlignment="1">
      <alignment/>
    </xf>
    <xf numFmtId="4" fontId="125" fillId="44" borderId="63" xfId="0" applyNumberFormat="1" applyFont="1" applyFill="1" applyBorder="1" applyAlignment="1">
      <alignment/>
    </xf>
    <xf numFmtId="4" fontId="125" fillId="44" borderId="19" xfId="0" applyNumberFormat="1" applyFont="1" applyFill="1" applyBorder="1" applyAlignment="1">
      <alignment/>
    </xf>
    <xf numFmtId="4" fontId="0" fillId="44" borderId="0" xfId="0" applyNumberFormat="1" applyFont="1" applyFill="1" applyBorder="1" applyAlignment="1">
      <alignment/>
    </xf>
    <xf numFmtId="4" fontId="0" fillId="44" borderId="0" xfId="0" applyNumberFormat="1" applyFill="1" applyBorder="1" applyAlignment="1">
      <alignment/>
    </xf>
    <xf numFmtId="4" fontId="0" fillId="44" borderId="12" xfId="0" applyNumberFormat="1" applyFill="1" applyBorder="1" applyAlignment="1">
      <alignment/>
    </xf>
    <xf numFmtId="4" fontId="0" fillId="44" borderId="63" xfId="0" applyNumberFormat="1" applyFont="1" applyFill="1" applyBorder="1" applyAlignment="1">
      <alignment/>
    </xf>
    <xf numFmtId="14" fontId="15" fillId="45" borderId="57" xfId="0" applyNumberFormat="1" applyFont="1" applyFill="1" applyBorder="1" applyAlignment="1">
      <alignment/>
    </xf>
    <xf numFmtId="4" fontId="125" fillId="45" borderId="54" xfId="0" applyNumberFormat="1" applyFont="1" applyFill="1" applyBorder="1" applyAlignment="1">
      <alignment/>
    </xf>
    <xf numFmtId="4" fontId="125" fillId="45" borderId="68" xfId="0" applyNumberFormat="1" applyFont="1" applyFill="1" applyBorder="1" applyAlignment="1">
      <alignment/>
    </xf>
    <xf numFmtId="4" fontId="125" fillId="45" borderId="18" xfId="0" applyNumberFormat="1" applyFont="1" applyFill="1" applyBorder="1" applyAlignment="1">
      <alignment/>
    </xf>
    <xf numFmtId="0" fontId="0" fillId="45" borderId="13" xfId="0" applyFill="1" applyBorder="1" applyAlignment="1">
      <alignment/>
    </xf>
    <xf numFmtId="4" fontId="125" fillId="45" borderId="55" xfId="0" applyNumberFormat="1" applyFont="1" applyFill="1" applyBorder="1" applyAlignment="1">
      <alignment/>
    </xf>
    <xf numFmtId="4" fontId="125" fillId="45" borderId="63" xfId="0" applyNumberFormat="1" applyFont="1" applyFill="1" applyBorder="1" applyAlignment="1">
      <alignment/>
    </xf>
    <xf numFmtId="4" fontId="125" fillId="45" borderId="19" xfId="0" applyNumberFormat="1" applyFont="1" applyFill="1" applyBorder="1" applyAlignment="1">
      <alignment/>
    </xf>
    <xf numFmtId="0" fontId="0" fillId="44" borderId="69" xfId="0" applyFont="1" applyFill="1" applyBorder="1" applyAlignment="1">
      <alignment/>
    </xf>
    <xf numFmtId="4" fontId="125" fillId="44" borderId="57" xfId="0" applyNumberFormat="1" applyFont="1" applyFill="1" applyBorder="1" applyAlignment="1">
      <alignment/>
    </xf>
    <xf numFmtId="4" fontId="125" fillId="44" borderId="43" xfId="0" applyNumberFormat="1" applyFont="1" applyFill="1" applyBorder="1" applyAlignment="1">
      <alignment/>
    </xf>
    <xf numFmtId="4" fontId="125" fillId="44" borderId="34" xfId="0" applyNumberFormat="1" applyFont="1" applyFill="1" applyBorder="1" applyAlignment="1">
      <alignment/>
    </xf>
    <xf numFmtId="14" fontId="15" fillId="38" borderId="57" xfId="0" applyNumberFormat="1" applyFont="1" applyFill="1" applyBorder="1" applyAlignment="1">
      <alignment/>
    </xf>
    <xf numFmtId="4" fontId="125" fillId="38" borderId="57" xfId="0" applyNumberFormat="1" applyFont="1" applyFill="1" applyBorder="1" applyAlignment="1">
      <alignment/>
    </xf>
    <xf numFmtId="4" fontId="125" fillId="38" borderId="43" xfId="0" applyNumberFormat="1" applyFont="1" applyFill="1" applyBorder="1" applyAlignment="1">
      <alignment/>
    </xf>
    <xf numFmtId="4" fontId="125" fillId="38" borderId="34" xfId="0" applyNumberFormat="1" applyFont="1" applyFill="1" applyBorder="1" applyAlignment="1">
      <alignment/>
    </xf>
    <xf numFmtId="14" fontId="15" fillId="38" borderId="54" xfId="0" applyNumberFormat="1" applyFont="1" applyFill="1" applyBorder="1" applyAlignment="1">
      <alignment/>
    </xf>
    <xf numFmtId="4" fontId="125" fillId="38" borderId="54" xfId="0" applyNumberFormat="1" applyFont="1" applyFill="1" applyBorder="1" applyAlignment="1">
      <alignment/>
    </xf>
    <xf numFmtId="4" fontId="125" fillId="38" borderId="68" xfId="0" applyNumberFormat="1" applyFont="1" applyFill="1" applyBorder="1" applyAlignment="1">
      <alignment/>
    </xf>
    <xf numFmtId="4" fontId="125" fillId="38" borderId="18" xfId="0" applyNumberFormat="1" applyFont="1" applyFill="1" applyBorder="1" applyAlignment="1">
      <alignment/>
    </xf>
    <xf numFmtId="0" fontId="0" fillId="38" borderId="11" xfId="0" applyFont="1" applyFill="1" applyBorder="1" applyAlignment="1">
      <alignment/>
    </xf>
    <xf numFmtId="4" fontId="125" fillId="38" borderId="11" xfId="0" applyNumberFormat="1" applyFont="1" applyFill="1" applyBorder="1" applyAlignment="1">
      <alignment/>
    </xf>
    <xf numFmtId="4" fontId="125" fillId="38" borderId="0" xfId="0" applyNumberFormat="1" applyFont="1" applyFill="1" applyBorder="1" applyAlignment="1">
      <alignment/>
    </xf>
    <xf numFmtId="4" fontId="125" fillId="38" borderId="12" xfId="0" applyNumberFormat="1" applyFont="1" applyFill="1" applyBorder="1" applyAlignment="1">
      <alignment/>
    </xf>
    <xf numFmtId="0" fontId="0" fillId="38" borderId="55" xfId="0" applyFont="1" applyFill="1" applyBorder="1" applyAlignment="1">
      <alignment/>
    </xf>
    <xf numFmtId="4" fontId="125" fillId="38" borderId="55" xfId="0" applyNumberFormat="1" applyFont="1" applyFill="1" applyBorder="1" applyAlignment="1">
      <alignment/>
    </xf>
    <xf numFmtId="4" fontId="125" fillId="38" borderId="63" xfId="0" applyNumberFormat="1" applyFont="1" applyFill="1" applyBorder="1" applyAlignment="1">
      <alignment/>
    </xf>
    <xf numFmtId="4" fontId="125" fillId="38" borderId="19" xfId="0" applyNumberFormat="1" applyFont="1" applyFill="1" applyBorder="1" applyAlignment="1">
      <alignment/>
    </xf>
    <xf numFmtId="0" fontId="0" fillId="44" borderId="13" xfId="0" applyFill="1" applyBorder="1" applyAlignment="1">
      <alignment/>
    </xf>
    <xf numFmtId="0" fontId="126" fillId="0" borderId="0" xfId="0" applyFont="1" applyAlignment="1">
      <alignment vertical="center"/>
    </xf>
    <xf numFmtId="186" fontId="0" fillId="0" borderId="23" xfId="0" applyNumberFormat="1" applyBorder="1" applyAlignment="1">
      <alignment/>
    </xf>
    <xf numFmtId="3" fontId="48" fillId="0" borderId="62" xfId="0" applyNumberFormat="1" applyFont="1" applyBorder="1" applyAlignment="1">
      <alignment vertical="center"/>
    </xf>
    <xf numFmtId="3" fontId="48" fillId="0" borderId="49" xfId="0" applyNumberFormat="1" applyFont="1" applyBorder="1" applyAlignment="1">
      <alignment horizontal="right" vertical="center"/>
    </xf>
    <xf numFmtId="3" fontId="48" fillId="0" borderId="56" xfId="0" applyNumberFormat="1" applyFont="1" applyFill="1" applyBorder="1" applyAlignment="1">
      <alignment horizontal="right" vertical="center"/>
    </xf>
    <xf numFmtId="3" fontId="48" fillId="0" borderId="63" xfId="0" applyNumberFormat="1" applyFont="1" applyBorder="1" applyAlignment="1">
      <alignment vertical="center" wrapText="1"/>
    </xf>
    <xf numFmtId="3" fontId="48" fillId="0" borderId="53" xfId="0" applyNumberFormat="1" applyFont="1" applyBorder="1" applyAlignment="1">
      <alignment horizontal="right" vertical="center"/>
    </xf>
    <xf numFmtId="3" fontId="48" fillId="0" borderId="19" xfId="0" applyNumberFormat="1" applyFont="1" applyFill="1" applyBorder="1" applyAlignment="1">
      <alignment horizontal="right" vertical="center"/>
    </xf>
    <xf numFmtId="0" fontId="57" fillId="39" borderId="13" xfId="0" applyFont="1" applyFill="1" applyBorder="1" applyAlignment="1">
      <alignment vertical="center"/>
    </xf>
    <xf numFmtId="3" fontId="57" fillId="39" borderId="13" xfId="0" applyNumberFormat="1" applyFont="1" applyFill="1" applyBorder="1" applyAlignment="1">
      <alignment horizontal="right" vertical="center"/>
    </xf>
    <xf numFmtId="3" fontId="57" fillId="39" borderId="34" xfId="0" applyNumberFormat="1" applyFont="1" applyFill="1" applyBorder="1" applyAlignment="1">
      <alignment horizontal="right" vertical="center"/>
    </xf>
    <xf numFmtId="3" fontId="58" fillId="33" borderId="62" xfId="0" applyNumberFormat="1" applyFont="1" applyFill="1" applyBorder="1" applyAlignment="1">
      <alignment vertical="center"/>
    </xf>
    <xf numFmtId="3" fontId="58" fillId="33" borderId="49" xfId="0" applyNumberFormat="1" applyFont="1" applyFill="1" applyBorder="1" applyAlignment="1">
      <alignment horizontal="right" vertical="center"/>
    </xf>
    <xf numFmtId="3" fontId="58" fillId="33" borderId="63" xfId="0" applyNumberFormat="1" applyFont="1" applyFill="1" applyBorder="1" applyAlignment="1">
      <alignment vertical="center" wrapText="1"/>
    </xf>
    <xf numFmtId="3" fontId="58" fillId="33" borderId="53" xfId="0" applyNumberFormat="1" applyFont="1" applyFill="1" applyBorder="1" applyAlignment="1">
      <alignment horizontal="right" vertical="center"/>
    </xf>
    <xf numFmtId="0" fontId="58" fillId="33" borderId="34" xfId="0" applyFont="1" applyFill="1" applyBorder="1" applyAlignment="1">
      <alignment vertical="center"/>
    </xf>
    <xf numFmtId="3" fontId="58" fillId="33" borderId="13" xfId="0" applyNumberFormat="1" applyFont="1" applyFill="1" applyBorder="1" applyAlignment="1">
      <alignment horizontal="right" vertical="center"/>
    </xf>
    <xf numFmtId="49" fontId="3" fillId="35" borderId="43" xfId="0" applyNumberFormat="1" applyFont="1" applyFill="1" applyBorder="1" applyAlignment="1">
      <alignment horizontal="center" vertical="center" wrapText="1"/>
    </xf>
    <xf numFmtId="3" fontId="11" fillId="35" borderId="15" xfId="0" applyNumberFormat="1" applyFont="1" applyFill="1" applyBorder="1" applyAlignment="1">
      <alignment horizontal="center" vertical="center" wrapText="1"/>
    </xf>
    <xf numFmtId="3" fontId="27" fillId="36" borderId="57" xfId="0" applyNumberFormat="1" applyFont="1" applyFill="1" applyBorder="1" applyAlignment="1">
      <alignment horizontal="center" vertical="center" wrapText="1"/>
    </xf>
    <xf numFmtId="3" fontId="11" fillId="35" borderId="52" xfId="0" applyNumberFormat="1" applyFont="1" applyFill="1" applyBorder="1" applyAlignment="1">
      <alignment horizontal="center" vertical="center" wrapText="1"/>
    </xf>
    <xf numFmtId="3" fontId="27" fillId="36" borderId="13" xfId="0" applyNumberFormat="1" applyFont="1" applyFill="1" applyBorder="1" applyAlignment="1">
      <alignment horizontal="center" vertical="center" wrapText="1"/>
    </xf>
    <xf numFmtId="3" fontId="11" fillId="35" borderId="13" xfId="0" applyNumberFormat="1" applyFont="1" applyFill="1" applyBorder="1" applyAlignment="1">
      <alignment horizontal="center" vertical="center" wrapText="1"/>
    </xf>
    <xf numFmtId="3" fontId="11" fillId="35" borderId="57" xfId="0" applyNumberFormat="1" applyFont="1" applyFill="1" applyBorder="1" applyAlignment="1">
      <alignment horizontal="center" vertical="center" wrapText="1"/>
    </xf>
    <xf numFmtId="3" fontId="66" fillId="33" borderId="13" xfId="0" applyNumberFormat="1" applyFont="1" applyFill="1" applyBorder="1" applyAlignment="1">
      <alignment/>
    </xf>
    <xf numFmtId="3" fontId="10" fillId="0" borderId="0" xfId="0" applyNumberFormat="1" applyFont="1" applyBorder="1" applyAlignment="1">
      <alignment/>
    </xf>
    <xf numFmtId="3" fontId="49" fillId="34" borderId="13" xfId="0" applyNumberFormat="1" applyFont="1" applyFill="1" applyBorder="1" applyAlignment="1">
      <alignment/>
    </xf>
    <xf numFmtId="3" fontId="31" fillId="40" borderId="13" xfId="0" applyNumberFormat="1" applyFont="1" applyFill="1" applyBorder="1" applyAlignment="1">
      <alignment/>
    </xf>
    <xf numFmtId="3" fontId="3" fillId="39" borderId="13" xfId="0" applyNumberFormat="1" applyFont="1" applyFill="1" applyBorder="1" applyAlignment="1">
      <alignment/>
    </xf>
    <xf numFmtId="3" fontId="3" fillId="39" borderId="10" xfId="0" applyNumberFormat="1" applyFont="1" applyFill="1" applyBorder="1" applyAlignment="1">
      <alignment/>
    </xf>
    <xf numFmtId="3" fontId="44" fillId="35" borderId="23" xfId="0" applyNumberFormat="1" applyFont="1" applyFill="1" applyBorder="1" applyAlignment="1">
      <alignment vertical="center"/>
    </xf>
    <xf numFmtId="3" fontId="10" fillId="0" borderId="0" xfId="0" applyNumberFormat="1" applyFont="1" applyBorder="1" applyAlignment="1">
      <alignment/>
    </xf>
    <xf numFmtId="3" fontId="10" fillId="0" borderId="13" xfId="0" applyNumberFormat="1" applyFont="1" applyBorder="1" applyAlignment="1">
      <alignment/>
    </xf>
    <xf numFmtId="3" fontId="44" fillId="35" borderId="32" xfId="0" applyNumberFormat="1" applyFont="1" applyFill="1" applyBorder="1" applyAlignment="1">
      <alignment vertical="center"/>
    </xf>
    <xf numFmtId="0" fontId="10" fillId="34" borderId="13" xfId="0" applyFont="1" applyFill="1" applyBorder="1" applyAlignment="1">
      <alignment/>
    </xf>
    <xf numFmtId="0" fontId="10" fillId="0" borderId="11" xfId="0" applyFont="1" applyBorder="1" applyAlignment="1">
      <alignment/>
    </xf>
    <xf numFmtId="0" fontId="10" fillId="0" borderId="0" xfId="0" applyFont="1" applyBorder="1" applyAlignment="1">
      <alignment wrapText="1"/>
    </xf>
    <xf numFmtId="0" fontId="10" fillId="0" borderId="0" xfId="0" applyFont="1" applyBorder="1" applyAlignment="1">
      <alignment/>
    </xf>
    <xf numFmtId="0" fontId="3" fillId="39" borderId="49" xfId="0" applyFont="1" applyFill="1" applyBorder="1" applyAlignment="1">
      <alignment horizontal="center"/>
    </xf>
    <xf numFmtId="49" fontId="3" fillId="39" borderId="49" xfId="0" applyNumberFormat="1" applyFont="1" applyFill="1" applyBorder="1" applyAlignment="1">
      <alignment horizontal="center"/>
    </xf>
    <xf numFmtId="0" fontId="3" fillId="39" borderId="56" xfId="0" applyFont="1" applyFill="1" applyBorder="1" applyAlignment="1">
      <alignment horizontal="left"/>
    </xf>
    <xf numFmtId="0" fontId="10" fillId="0" borderId="13" xfId="0" applyFont="1" applyBorder="1" applyAlignment="1">
      <alignment horizontal="center"/>
    </xf>
    <xf numFmtId="0" fontId="10" fillId="0" borderId="33" xfId="0" applyFont="1" applyBorder="1" applyAlignment="1">
      <alignment/>
    </xf>
    <xf numFmtId="0" fontId="10" fillId="0" borderId="0" xfId="0" applyFont="1" applyBorder="1" applyAlignment="1">
      <alignment/>
    </xf>
    <xf numFmtId="0" fontId="44" fillId="0" borderId="0" xfId="0" applyFont="1" applyBorder="1" applyAlignment="1">
      <alignment/>
    </xf>
    <xf numFmtId="0" fontId="3" fillId="0" borderId="13" xfId="0" applyFont="1" applyBorder="1" applyAlignment="1">
      <alignment wrapText="1"/>
    </xf>
    <xf numFmtId="0" fontId="31" fillId="0" borderId="13" xfId="0" applyFont="1" applyBorder="1" applyAlignment="1">
      <alignment wrapText="1"/>
    </xf>
    <xf numFmtId="3" fontId="68" fillId="33" borderId="13" xfId="0" applyNumberFormat="1" applyFont="1" applyFill="1" applyBorder="1" applyAlignment="1">
      <alignment/>
    </xf>
    <xf numFmtId="3" fontId="69" fillId="0" borderId="13" xfId="0" applyNumberFormat="1" applyFont="1" applyBorder="1" applyAlignment="1">
      <alignment/>
    </xf>
    <xf numFmtId="3" fontId="11" fillId="7" borderId="61" xfId="0" applyNumberFormat="1" applyFont="1" applyFill="1" applyBorder="1" applyAlignment="1">
      <alignment horizontal="center" vertical="center" wrapText="1"/>
    </xf>
    <xf numFmtId="3" fontId="0" fillId="0" borderId="0" xfId="0" applyNumberFormat="1" applyFont="1" applyBorder="1" applyAlignment="1">
      <alignment horizontal="center" vertical="center"/>
    </xf>
    <xf numFmtId="3" fontId="0" fillId="0" borderId="0" xfId="0" applyNumberFormat="1" applyFont="1" applyBorder="1" applyAlignment="1">
      <alignment horizontal="right" vertical="center"/>
    </xf>
    <xf numFmtId="0" fontId="127" fillId="0" borderId="0" xfId="0" applyFont="1" applyAlignment="1">
      <alignment vertical="center"/>
    </xf>
    <xf numFmtId="0" fontId="128" fillId="0" borderId="0" xfId="0" applyFont="1" applyAlignment="1">
      <alignment/>
    </xf>
    <xf numFmtId="3" fontId="128" fillId="0" borderId="0" xfId="0" applyNumberFormat="1" applyFont="1" applyAlignment="1">
      <alignment/>
    </xf>
    <xf numFmtId="3" fontId="11" fillId="37" borderId="18" xfId="0" applyNumberFormat="1" applyFont="1" applyFill="1" applyBorder="1" applyAlignment="1">
      <alignment/>
    </xf>
    <xf numFmtId="3" fontId="44" fillId="35" borderId="36" xfId="0" applyNumberFormat="1" applyFont="1" applyFill="1" applyBorder="1" applyAlignment="1">
      <alignment vertical="center"/>
    </xf>
    <xf numFmtId="3" fontId="16" fillId="0" borderId="36" xfId="0" applyNumberFormat="1" applyFont="1" applyBorder="1" applyAlignment="1">
      <alignment/>
    </xf>
    <xf numFmtId="3" fontId="12" fillId="35" borderId="71" xfId="0" applyNumberFormat="1" applyFont="1" applyFill="1" applyBorder="1" applyAlignment="1">
      <alignment vertical="center"/>
    </xf>
    <xf numFmtId="3" fontId="12" fillId="35" borderId="36" xfId="0" applyNumberFormat="1" applyFont="1" applyFill="1" applyBorder="1" applyAlignment="1">
      <alignment vertical="center"/>
    </xf>
    <xf numFmtId="3" fontId="16" fillId="0" borderId="30" xfId="0" applyNumberFormat="1" applyFont="1" applyFill="1" applyBorder="1" applyAlignment="1">
      <alignment/>
    </xf>
    <xf numFmtId="3" fontId="3" fillId="37" borderId="23" xfId="0" applyNumberFormat="1" applyFont="1" applyFill="1" applyBorder="1" applyAlignment="1">
      <alignment/>
    </xf>
    <xf numFmtId="3" fontId="11" fillId="37" borderId="23" xfId="0" applyNumberFormat="1" applyFont="1" applyFill="1" applyBorder="1" applyAlignment="1">
      <alignment/>
    </xf>
    <xf numFmtId="3" fontId="3" fillId="37" borderId="27" xfId="0" applyNumberFormat="1" applyFont="1" applyFill="1" applyBorder="1" applyAlignment="1">
      <alignment/>
    </xf>
    <xf numFmtId="3" fontId="11" fillId="37" borderId="27" xfId="0" applyNumberFormat="1" applyFont="1" applyFill="1" applyBorder="1" applyAlignment="1">
      <alignment/>
    </xf>
    <xf numFmtId="0" fontId="98" fillId="0" borderId="0" xfId="0" applyFont="1" applyAlignment="1">
      <alignment/>
    </xf>
    <xf numFmtId="0" fontId="129" fillId="0" borderId="0" xfId="0" applyFont="1" applyAlignment="1">
      <alignment/>
    </xf>
    <xf numFmtId="0" fontId="70" fillId="0" borderId="0" xfId="0" applyFont="1" applyAlignment="1">
      <alignment horizontal="center" vertical="center" wrapText="1"/>
    </xf>
    <xf numFmtId="0" fontId="72" fillId="0" borderId="0" xfId="0" applyFont="1" applyAlignment="1">
      <alignment/>
    </xf>
    <xf numFmtId="0" fontId="73" fillId="0" borderId="0" xfId="0" applyFont="1" applyAlignment="1">
      <alignment/>
    </xf>
    <xf numFmtId="4" fontId="15" fillId="35" borderId="38" xfId="0" applyNumberFormat="1" applyFont="1" applyFill="1" applyBorder="1" applyAlignment="1">
      <alignment horizontal="center" vertical="center" wrapText="1"/>
    </xf>
    <xf numFmtId="4" fontId="15" fillId="35" borderId="45" xfId="0" applyNumberFormat="1" applyFont="1" applyFill="1" applyBorder="1" applyAlignment="1">
      <alignment horizontal="center" vertical="center" wrapText="1"/>
    </xf>
    <xf numFmtId="4" fontId="15" fillId="35" borderId="51" xfId="0" applyNumberFormat="1" applyFont="1" applyFill="1" applyBorder="1" applyAlignment="1">
      <alignment horizontal="center" vertical="center" wrapText="1"/>
    </xf>
    <xf numFmtId="4" fontId="15" fillId="35" borderId="42" xfId="0" applyNumberFormat="1" applyFont="1" applyFill="1" applyBorder="1" applyAlignment="1">
      <alignment horizontal="center" vertical="center" wrapText="1"/>
    </xf>
    <xf numFmtId="4" fontId="15" fillId="35" borderId="52" xfId="0" applyNumberFormat="1" applyFont="1" applyFill="1" applyBorder="1" applyAlignment="1">
      <alignment horizontal="center" vertical="center" wrapText="1"/>
    </xf>
    <xf numFmtId="0" fontId="29" fillId="37" borderId="49" xfId="0" applyFont="1" applyFill="1" applyBorder="1" applyAlignment="1">
      <alignment wrapText="1"/>
    </xf>
    <xf numFmtId="4" fontId="29" fillId="37" borderId="49" xfId="0" applyNumberFormat="1" applyFont="1" applyFill="1" applyBorder="1" applyAlignment="1">
      <alignment/>
    </xf>
    <xf numFmtId="4" fontId="29" fillId="37" borderId="22" xfId="0" applyNumberFormat="1" applyFont="1" applyFill="1" applyBorder="1" applyAlignment="1">
      <alignment/>
    </xf>
    <xf numFmtId="4" fontId="29" fillId="37" borderId="21" xfId="0" applyNumberFormat="1" applyFont="1" applyFill="1" applyBorder="1" applyAlignment="1">
      <alignment/>
    </xf>
    <xf numFmtId="4" fontId="129" fillId="37" borderId="22" xfId="0" applyNumberFormat="1" applyFont="1" applyFill="1" applyBorder="1" applyAlignment="1">
      <alignment/>
    </xf>
    <xf numFmtId="4" fontId="129" fillId="37" borderId="20" xfId="0" applyNumberFormat="1" applyFont="1" applyFill="1" applyBorder="1" applyAlignment="1">
      <alignment/>
    </xf>
    <xf numFmtId="4" fontId="129" fillId="37" borderId="65" xfId="0" applyNumberFormat="1" applyFont="1" applyFill="1" applyBorder="1" applyAlignment="1">
      <alignment/>
    </xf>
    <xf numFmtId="4" fontId="129" fillId="37" borderId="21" xfId="0" applyNumberFormat="1" applyFont="1" applyFill="1" applyBorder="1" applyAlignment="1">
      <alignment/>
    </xf>
    <xf numFmtId="4" fontId="129" fillId="37" borderId="49" xfId="0" applyNumberFormat="1" applyFont="1" applyFill="1" applyBorder="1" applyAlignment="1">
      <alignment/>
    </xf>
    <xf numFmtId="0" fontId="29" fillId="37" borderId="14" xfId="0" applyFont="1" applyFill="1" applyBorder="1" applyAlignment="1">
      <alignment wrapText="1"/>
    </xf>
    <xf numFmtId="4" fontId="29" fillId="37" borderId="14" xfId="0" applyNumberFormat="1" applyFont="1" applyFill="1" applyBorder="1" applyAlignment="1">
      <alignment/>
    </xf>
    <xf numFmtId="4" fontId="29" fillId="37" borderId="25" xfId="0" applyNumberFormat="1" applyFont="1" applyFill="1" applyBorder="1" applyAlignment="1">
      <alignment/>
    </xf>
    <xf numFmtId="4" fontId="29" fillId="37" borderId="24" xfId="0" applyNumberFormat="1" applyFont="1" applyFill="1" applyBorder="1" applyAlignment="1">
      <alignment/>
    </xf>
    <xf numFmtId="4" fontId="129" fillId="37" borderId="25" xfId="0" applyNumberFormat="1" applyFont="1" applyFill="1" applyBorder="1" applyAlignment="1">
      <alignment/>
    </xf>
    <xf numFmtId="4" fontId="129" fillId="37" borderId="23" xfId="0" applyNumberFormat="1" applyFont="1" applyFill="1" applyBorder="1" applyAlignment="1">
      <alignment/>
    </xf>
    <xf numFmtId="4" fontId="129" fillId="37" borderId="64" xfId="0" applyNumberFormat="1" applyFont="1" applyFill="1" applyBorder="1" applyAlignment="1">
      <alignment/>
    </xf>
    <xf numFmtId="4" fontId="129" fillId="37" borderId="26" xfId="0" applyNumberFormat="1" applyFont="1" applyFill="1" applyBorder="1" applyAlignment="1">
      <alignment/>
    </xf>
    <xf numFmtId="4" fontId="129" fillId="37" borderId="24" xfId="0" applyNumberFormat="1" applyFont="1" applyFill="1" applyBorder="1" applyAlignment="1">
      <alignment/>
    </xf>
    <xf numFmtId="4" fontId="129" fillId="37" borderId="14" xfId="0" applyNumberFormat="1" applyFont="1" applyFill="1" applyBorder="1" applyAlignment="1">
      <alignment/>
    </xf>
    <xf numFmtId="4" fontId="129" fillId="0" borderId="14" xfId="0" applyNumberFormat="1" applyFont="1" applyBorder="1" applyAlignment="1">
      <alignment/>
    </xf>
    <xf numFmtId="4" fontId="129" fillId="0" borderId="25" xfId="0" applyNumberFormat="1" applyFont="1" applyBorder="1" applyAlignment="1">
      <alignment/>
    </xf>
    <xf numFmtId="4" fontId="129" fillId="0" borderId="24" xfId="0" applyNumberFormat="1" applyFont="1" applyBorder="1" applyAlignment="1">
      <alignment/>
    </xf>
    <xf numFmtId="4" fontId="129" fillId="0" borderId="23" xfId="0" applyNumberFormat="1" applyFont="1" applyBorder="1" applyAlignment="1">
      <alignment/>
    </xf>
    <xf numFmtId="4" fontId="129" fillId="0" borderId="64" xfId="0" applyNumberFormat="1" applyFont="1" applyBorder="1" applyAlignment="1">
      <alignment/>
    </xf>
    <xf numFmtId="0" fontId="129" fillId="0" borderId="14" xfId="0" applyFont="1" applyBorder="1" applyAlignment="1">
      <alignment/>
    </xf>
    <xf numFmtId="0" fontId="129" fillId="0" borderId="50" xfId="0" applyFont="1" applyBorder="1" applyAlignment="1">
      <alignment/>
    </xf>
    <xf numFmtId="4" fontId="129" fillId="0" borderId="50" xfId="0" applyNumberFormat="1" applyFont="1" applyBorder="1" applyAlignment="1">
      <alignment/>
    </xf>
    <xf numFmtId="4" fontId="129" fillId="0" borderId="38" xfId="0" applyNumberFormat="1" applyFont="1" applyBorder="1" applyAlignment="1">
      <alignment/>
    </xf>
    <xf numFmtId="4" fontId="129" fillId="0" borderId="45" xfId="0" applyNumberFormat="1" applyFont="1" applyBorder="1" applyAlignment="1">
      <alignment/>
    </xf>
    <xf numFmtId="4" fontId="129" fillId="0" borderId="39" xfId="0" applyNumberFormat="1" applyFont="1" applyBorder="1" applyAlignment="1">
      <alignment/>
    </xf>
    <xf numFmtId="4" fontId="129" fillId="0" borderId="70" xfId="0" applyNumberFormat="1" applyFont="1" applyBorder="1" applyAlignment="1">
      <alignment/>
    </xf>
    <xf numFmtId="4" fontId="129" fillId="0" borderId="26" xfId="0" applyNumberFormat="1" applyFont="1" applyBorder="1" applyAlignment="1">
      <alignment/>
    </xf>
    <xf numFmtId="4" fontId="129" fillId="0" borderId="28" xfId="0" applyNumberFormat="1" applyFont="1" applyBorder="1" applyAlignment="1">
      <alignment/>
    </xf>
    <xf numFmtId="0" fontId="15" fillId="33" borderId="13" xfId="0" applyFont="1" applyFill="1" applyBorder="1" applyAlignment="1">
      <alignment horizontal="center"/>
    </xf>
    <xf numFmtId="4" fontId="15" fillId="33" borderId="13" xfId="0" applyNumberFormat="1" applyFont="1" applyFill="1" applyBorder="1" applyAlignment="1">
      <alignment/>
    </xf>
    <xf numFmtId="4" fontId="15" fillId="33" borderId="31" xfId="0" applyNumberFormat="1" applyFont="1" applyFill="1" applyBorder="1" applyAlignment="1">
      <alignment/>
    </xf>
    <xf numFmtId="4" fontId="15" fillId="33" borderId="33" xfId="0" applyNumberFormat="1" applyFont="1" applyFill="1" applyBorder="1" applyAlignment="1">
      <alignment/>
    </xf>
    <xf numFmtId="4" fontId="15" fillId="33" borderId="32" xfId="0" applyNumberFormat="1" applyFont="1" applyFill="1" applyBorder="1" applyAlignment="1">
      <alignment/>
    </xf>
    <xf numFmtId="4" fontId="15" fillId="33" borderId="58" xfId="0" applyNumberFormat="1" applyFont="1" applyFill="1" applyBorder="1" applyAlignment="1">
      <alignment/>
    </xf>
    <xf numFmtId="0" fontId="15" fillId="0" borderId="0" xfId="0" applyFont="1" applyFill="1" applyBorder="1" applyAlignment="1">
      <alignment horizontal="center"/>
    </xf>
    <xf numFmtId="4" fontId="15" fillId="0" borderId="0" xfId="0" applyNumberFormat="1" applyFont="1" applyFill="1" applyBorder="1" applyAlignment="1">
      <alignment/>
    </xf>
    <xf numFmtId="0" fontId="73" fillId="0" borderId="0" xfId="0" applyFont="1" applyFill="1" applyAlignment="1">
      <alignment/>
    </xf>
    <xf numFmtId="4" fontId="15" fillId="35" borderId="13" xfId="0" applyNumberFormat="1" applyFont="1" applyFill="1" applyBorder="1" applyAlignment="1">
      <alignment horizontal="center" vertical="center" wrapText="1"/>
    </xf>
    <xf numFmtId="0" fontId="75" fillId="0" borderId="0" xfId="0" applyFont="1" applyAlignment="1">
      <alignment horizontal="center"/>
    </xf>
    <xf numFmtId="4" fontId="15" fillId="35" borderId="63" xfId="0" applyNumberFormat="1" applyFont="1" applyFill="1" applyBorder="1" applyAlignment="1">
      <alignment horizontal="center" vertical="center" wrapText="1"/>
    </xf>
    <xf numFmtId="4" fontId="15" fillId="35" borderId="15" xfId="0" applyNumberFormat="1" applyFont="1" applyFill="1" applyBorder="1" applyAlignment="1">
      <alignment horizontal="center" vertical="center" wrapText="1"/>
    </xf>
    <xf numFmtId="4" fontId="15" fillId="35" borderId="19" xfId="0" applyNumberFormat="1" applyFont="1" applyFill="1" applyBorder="1" applyAlignment="1">
      <alignment horizontal="center" vertical="center" wrapText="1"/>
    </xf>
    <xf numFmtId="0" fontId="72" fillId="0" borderId="49" xfId="0" applyFont="1" applyBorder="1" applyAlignment="1">
      <alignment/>
    </xf>
    <xf numFmtId="3" fontId="72" fillId="0" borderId="49" xfId="0" applyNumberFormat="1" applyFont="1" applyFill="1" applyBorder="1" applyAlignment="1">
      <alignment/>
    </xf>
    <xf numFmtId="3" fontId="72" fillId="0" borderId="22" xfId="0" applyNumberFormat="1" applyFont="1" applyFill="1" applyBorder="1" applyAlignment="1">
      <alignment/>
    </xf>
    <xf numFmtId="3" fontId="72" fillId="38" borderId="56" xfId="0" applyNumberFormat="1" applyFont="1" applyFill="1" applyBorder="1" applyAlignment="1">
      <alignment/>
    </xf>
    <xf numFmtId="3" fontId="72" fillId="0" borderId="62" xfId="0" applyNumberFormat="1" applyFont="1" applyFill="1" applyBorder="1" applyAlignment="1">
      <alignment/>
    </xf>
    <xf numFmtId="3" fontId="72" fillId="0" borderId="20" xfId="0" applyNumberFormat="1" applyFont="1" applyFill="1" applyBorder="1" applyAlignment="1">
      <alignment/>
    </xf>
    <xf numFmtId="3" fontId="72" fillId="0" borderId="25" xfId="0" applyNumberFormat="1" applyFont="1" applyFill="1" applyBorder="1" applyAlignment="1">
      <alignment/>
    </xf>
    <xf numFmtId="3" fontId="72" fillId="0" borderId="25" xfId="0" applyNumberFormat="1" applyFont="1" applyBorder="1" applyAlignment="1">
      <alignment/>
    </xf>
    <xf numFmtId="3" fontId="72" fillId="0" borderId="22" xfId="0" applyNumberFormat="1" applyFont="1" applyBorder="1" applyAlignment="1">
      <alignment/>
    </xf>
    <xf numFmtId="3" fontId="72" fillId="0" borderId="21" xfId="0" applyNumberFormat="1" applyFont="1" applyBorder="1" applyAlignment="1">
      <alignment/>
    </xf>
    <xf numFmtId="3" fontId="70" fillId="0" borderId="49" xfId="0" applyNumberFormat="1" applyFont="1" applyBorder="1" applyAlignment="1">
      <alignment/>
    </xf>
    <xf numFmtId="0" fontId="72" fillId="0" borderId="14" xfId="0" applyFont="1" applyBorder="1" applyAlignment="1">
      <alignment/>
    </xf>
    <xf numFmtId="3" fontId="72" fillId="38" borderId="14" xfId="0" applyNumberFormat="1" applyFont="1" applyFill="1" applyBorder="1" applyAlignment="1">
      <alignment/>
    </xf>
    <xf numFmtId="3" fontId="72" fillId="38" borderId="25" xfId="0" applyNumberFormat="1" applyFont="1" applyFill="1" applyBorder="1" applyAlignment="1">
      <alignment/>
    </xf>
    <xf numFmtId="3" fontId="72" fillId="38" borderId="17" xfId="0" applyNumberFormat="1" applyFont="1" applyFill="1" applyBorder="1" applyAlignment="1">
      <alignment/>
    </xf>
    <xf numFmtId="3" fontId="72" fillId="38" borderId="67" xfId="0" applyNumberFormat="1" applyFont="1" applyFill="1" applyBorder="1" applyAlignment="1">
      <alignment/>
    </xf>
    <xf numFmtId="3" fontId="72" fillId="0" borderId="23" xfId="0" applyNumberFormat="1" applyFont="1" applyFill="1" applyBorder="1" applyAlignment="1">
      <alignment/>
    </xf>
    <xf numFmtId="3" fontId="72" fillId="0" borderId="24" xfId="0" applyNumberFormat="1" applyFont="1" applyBorder="1" applyAlignment="1">
      <alignment/>
    </xf>
    <xf numFmtId="3" fontId="72" fillId="0" borderId="14" xfId="0" applyNumberFormat="1" applyFont="1" applyFill="1" applyBorder="1" applyAlignment="1">
      <alignment/>
    </xf>
    <xf numFmtId="3" fontId="72" fillId="0" borderId="17" xfId="0" applyNumberFormat="1" applyFont="1" applyFill="1" applyBorder="1" applyAlignment="1">
      <alignment/>
    </xf>
    <xf numFmtId="3" fontId="72" fillId="0" borderId="67" xfId="0" applyNumberFormat="1" applyFont="1" applyFill="1" applyBorder="1" applyAlignment="1">
      <alignment/>
    </xf>
    <xf numFmtId="3" fontId="72" fillId="0" borderId="14" xfId="0" applyNumberFormat="1" applyFont="1" applyBorder="1" applyAlignment="1">
      <alignment/>
    </xf>
    <xf numFmtId="3" fontId="72" fillId="0" borderId="17" xfId="0" applyNumberFormat="1" applyFont="1" applyBorder="1" applyAlignment="1">
      <alignment/>
    </xf>
    <xf numFmtId="3" fontId="72" fillId="0" borderId="67" xfId="0" applyNumberFormat="1" applyFont="1" applyBorder="1" applyAlignment="1">
      <alignment/>
    </xf>
    <xf numFmtId="3" fontId="72" fillId="0" borderId="23" xfId="0" applyNumberFormat="1" applyFont="1" applyBorder="1" applyAlignment="1">
      <alignment/>
    </xf>
    <xf numFmtId="3" fontId="72" fillId="0" borderId="64" xfId="0" applyNumberFormat="1" applyFont="1" applyBorder="1" applyAlignment="1">
      <alignment/>
    </xf>
    <xf numFmtId="3" fontId="72" fillId="0" borderId="72" xfId="0" applyNumberFormat="1" applyFont="1" applyBorder="1" applyAlignment="1">
      <alignment/>
    </xf>
    <xf numFmtId="3" fontId="72" fillId="0" borderId="35" xfId="0" applyNumberFormat="1" applyFont="1" applyBorder="1" applyAlignment="1">
      <alignment/>
    </xf>
    <xf numFmtId="3" fontId="72" fillId="0" borderId="36" xfId="0" applyNumberFormat="1" applyFont="1" applyBorder="1" applyAlignment="1">
      <alignment/>
    </xf>
    <xf numFmtId="0" fontId="72" fillId="0" borderId="50" xfId="0" applyFont="1" applyBorder="1" applyAlignment="1">
      <alignment/>
    </xf>
    <xf numFmtId="3" fontId="72" fillId="0" borderId="61" xfId="0" applyNumberFormat="1" applyFont="1" applyBorder="1" applyAlignment="1">
      <alignment/>
    </xf>
    <xf numFmtId="3" fontId="72" fillId="0" borderId="26" xfId="0" applyNumberFormat="1" applyFont="1" applyBorder="1" applyAlignment="1">
      <alignment/>
    </xf>
    <xf numFmtId="3" fontId="72" fillId="0" borderId="29" xfId="0" applyNumberFormat="1" applyFont="1" applyBorder="1" applyAlignment="1">
      <alignment/>
    </xf>
    <xf numFmtId="3" fontId="72" fillId="0" borderId="73" xfId="0" applyNumberFormat="1" applyFont="1" applyBorder="1" applyAlignment="1">
      <alignment/>
    </xf>
    <xf numFmtId="3" fontId="72" fillId="0" borderId="27" xfId="0" applyNumberFormat="1" applyFont="1" applyBorder="1" applyAlignment="1">
      <alignment/>
    </xf>
    <xf numFmtId="3" fontId="72" fillId="0" borderId="74" xfId="0" applyNumberFormat="1" applyFont="1" applyBorder="1" applyAlignment="1">
      <alignment/>
    </xf>
    <xf numFmtId="3" fontId="72" fillId="0" borderId="28" xfId="0" applyNumberFormat="1" applyFont="1" applyBorder="1" applyAlignment="1">
      <alignment/>
    </xf>
    <xf numFmtId="0" fontId="70" fillId="19" borderId="13" xfId="0" applyFont="1" applyFill="1" applyBorder="1" applyAlignment="1">
      <alignment/>
    </xf>
    <xf numFmtId="3" fontId="70" fillId="19" borderId="13" xfId="0" applyNumberFormat="1" applyFont="1" applyFill="1" applyBorder="1" applyAlignment="1">
      <alignment/>
    </xf>
    <xf numFmtId="0" fontId="130" fillId="0" borderId="0" xfId="0" applyFont="1" applyAlignment="1">
      <alignment/>
    </xf>
    <xf numFmtId="3" fontId="72" fillId="37" borderId="49" xfId="0" applyNumberFormat="1" applyFont="1" applyFill="1" applyBorder="1" applyAlignment="1">
      <alignment/>
    </xf>
    <xf numFmtId="3" fontId="72" fillId="37" borderId="22" xfId="0" applyNumberFormat="1" applyFont="1" applyFill="1" applyBorder="1" applyAlignment="1">
      <alignment/>
    </xf>
    <xf numFmtId="3" fontId="72" fillId="37" borderId="56" xfId="0" applyNumberFormat="1" applyFont="1" applyFill="1" applyBorder="1" applyAlignment="1">
      <alignment/>
    </xf>
    <xf numFmtId="3" fontId="72" fillId="37" borderId="62" xfId="0" applyNumberFormat="1" applyFont="1" applyFill="1" applyBorder="1" applyAlignment="1">
      <alignment/>
    </xf>
    <xf numFmtId="3" fontId="72" fillId="37" borderId="20" xfId="0" applyNumberFormat="1" applyFont="1" applyFill="1" applyBorder="1" applyAlignment="1">
      <alignment/>
    </xf>
    <xf numFmtId="3" fontId="72" fillId="37" borderId="25" xfId="0" applyNumberFormat="1" applyFont="1" applyFill="1" applyBorder="1" applyAlignment="1">
      <alignment/>
    </xf>
    <xf numFmtId="3" fontId="72" fillId="37" borderId="21" xfId="0" applyNumberFormat="1" applyFont="1" applyFill="1" applyBorder="1" applyAlignment="1">
      <alignment/>
    </xf>
    <xf numFmtId="3" fontId="72" fillId="37" borderId="14" xfId="0" applyNumberFormat="1" applyFont="1" applyFill="1" applyBorder="1" applyAlignment="1">
      <alignment/>
    </xf>
    <xf numFmtId="3" fontId="72" fillId="37" borderId="17" xfId="0" applyNumberFormat="1" applyFont="1" applyFill="1" applyBorder="1" applyAlignment="1">
      <alignment/>
    </xf>
    <xf numFmtId="3" fontId="72" fillId="37" borderId="67" xfId="0" applyNumberFormat="1" applyFont="1" applyFill="1" applyBorder="1" applyAlignment="1">
      <alignment/>
    </xf>
    <xf numFmtId="3" fontId="72" fillId="37" borderId="23" xfId="0" applyNumberFormat="1" applyFont="1" applyFill="1" applyBorder="1" applyAlignment="1">
      <alignment/>
    </xf>
    <xf numFmtId="3" fontId="72" fillId="37" borderId="24" xfId="0" applyNumberFormat="1" applyFont="1" applyFill="1" applyBorder="1" applyAlignment="1">
      <alignment/>
    </xf>
    <xf numFmtId="3" fontId="72" fillId="37" borderId="64" xfId="0" applyNumberFormat="1" applyFont="1" applyFill="1" applyBorder="1" applyAlignment="1">
      <alignment/>
    </xf>
    <xf numFmtId="0" fontId="0" fillId="0" borderId="0" xfId="0" applyAlignment="1">
      <alignment vertical="center" wrapText="1"/>
    </xf>
    <xf numFmtId="0" fontId="13" fillId="0" borderId="10" xfId="0" applyFont="1" applyBorder="1" applyAlignment="1">
      <alignment horizontal="center" vertical="center" wrapText="1"/>
    </xf>
    <xf numFmtId="0" fontId="13" fillId="0" borderId="53" xfId="0" applyFont="1" applyBorder="1" applyAlignment="1">
      <alignment horizontal="center" vertical="center" wrapText="1"/>
    </xf>
    <xf numFmtId="0" fontId="13" fillId="0" borderId="0" xfId="0" applyFont="1" applyAlignment="1">
      <alignment vertical="center" wrapText="1"/>
    </xf>
    <xf numFmtId="0" fontId="3" fillId="35" borderId="55" xfId="0" applyFont="1" applyFill="1" applyBorder="1" applyAlignment="1">
      <alignment horizontal="center" vertical="center" wrapText="1"/>
    </xf>
    <xf numFmtId="0" fontId="3" fillId="35" borderId="63" xfId="0" applyFont="1" applyFill="1" applyBorder="1" applyAlignment="1">
      <alignment horizontal="center" vertical="center" wrapText="1"/>
    </xf>
    <xf numFmtId="0" fontId="3" fillId="35" borderId="19" xfId="0" applyFont="1" applyFill="1" applyBorder="1" applyAlignment="1">
      <alignment horizontal="center" vertical="center" wrapText="1"/>
    </xf>
    <xf numFmtId="0" fontId="0" fillId="0" borderId="69" xfId="0" applyBorder="1" applyAlignment="1">
      <alignment horizontal="center" vertical="center" wrapText="1"/>
    </xf>
    <xf numFmtId="3" fontId="16" fillId="0" borderId="25" xfId="0" applyNumberFormat="1" applyFont="1" applyBorder="1" applyAlignment="1">
      <alignment vertical="center"/>
    </xf>
    <xf numFmtId="3" fontId="16" fillId="0" borderId="23" xfId="0" applyNumberFormat="1" applyFont="1" applyBorder="1" applyAlignment="1">
      <alignment vertical="center"/>
    </xf>
    <xf numFmtId="3" fontId="16" fillId="0" borderId="24" xfId="0" applyNumberFormat="1" applyFont="1" applyBorder="1" applyAlignment="1">
      <alignment vertical="center"/>
    </xf>
    <xf numFmtId="0" fontId="16" fillId="0" borderId="12" xfId="0" applyFont="1" applyBorder="1" applyAlignment="1">
      <alignment vertical="center" wrapText="1"/>
    </xf>
    <xf numFmtId="0" fontId="16" fillId="0" borderId="29" xfId="0" applyFont="1" applyBorder="1" applyAlignment="1">
      <alignment vertical="center" wrapText="1"/>
    </xf>
    <xf numFmtId="3" fontId="16" fillId="0" borderId="26" xfId="0" applyNumberFormat="1" applyFont="1" applyBorder="1" applyAlignment="1">
      <alignment vertical="center"/>
    </xf>
    <xf numFmtId="3" fontId="16" fillId="0" borderId="27" xfId="0" applyNumberFormat="1" applyFont="1" applyBorder="1" applyAlignment="1">
      <alignment vertical="center"/>
    </xf>
    <xf numFmtId="3" fontId="16" fillId="0" borderId="28" xfId="0" applyNumberFormat="1" applyFont="1" applyBorder="1" applyAlignment="1">
      <alignment vertical="center"/>
    </xf>
    <xf numFmtId="0" fontId="11" fillId="0" borderId="13" xfId="0" applyFont="1" applyBorder="1" applyAlignment="1">
      <alignment horizontal="center" vertical="center" wrapText="1"/>
    </xf>
    <xf numFmtId="3" fontId="11" fillId="0" borderId="31" xfId="0" applyNumberFormat="1" applyFont="1" applyBorder="1" applyAlignment="1">
      <alignment vertical="center"/>
    </xf>
    <xf numFmtId="3" fontId="11" fillId="0" borderId="32" xfId="0" applyNumberFormat="1" applyFont="1" applyBorder="1" applyAlignment="1">
      <alignment vertical="center"/>
    </xf>
    <xf numFmtId="3" fontId="11" fillId="0" borderId="33" xfId="0" applyNumberFormat="1" applyFont="1" applyBorder="1" applyAlignment="1">
      <alignment vertical="center"/>
    </xf>
    <xf numFmtId="0" fontId="16" fillId="0" borderId="11" xfId="0" applyFont="1" applyBorder="1" applyAlignment="1">
      <alignment/>
    </xf>
    <xf numFmtId="0" fontId="16" fillId="0" borderId="0" xfId="0" applyFont="1" applyBorder="1" applyAlignment="1">
      <alignment/>
    </xf>
    <xf numFmtId="3" fontId="20" fillId="0" borderId="31" xfId="0" applyNumberFormat="1" applyFont="1" applyBorder="1" applyAlignment="1">
      <alignment vertical="center"/>
    </xf>
    <xf numFmtId="3" fontId="20" fillId="0" borderId="32" xfId="0" applyNumberFormat="1" applyFont="1" applyBorder="1" applyAlignment="1">
      <alignment vertical="center"/>
    </xf>
    <xf numFmtId="3" fontId="20" fillId="0" borderId="34" xfId="0" applyNumberFormat="1" applyFont="1" applyBorder="1" applyAlignment="1">
      <alignment vertical="center"/>
    </xf>
    <xf numFmtId="3" fontId="49" fillId="46" borderId="31" xfId="0" applyNumberFormat="1" applyFont="1" applyFill="1" applyBorder="1" applyAlignment="1">
      <alignment vertical="center"/>
    </xf>
    <xf numFmtId="3" fontId="49" fillId="46" borderId="32" xfId="0" applyNumberFormat="1" applyFont="1" applyFill="1" applyBorder="1" applyAlignment="1">
      <alignment vertical="center"/>
    </xf>
    <xf numFmtId="3" fontId="49" fillId="46" borderId="34" xfId="0" applyNumberFormat="1" applyFont="1" applyFill="1" applyBorder="1" applyAlignment="1">
      <alignment vertical="center"/>
    </xf>
    <xf numFmtId="0" fontId="13" fillId="0" borderId="12" xfId="0" applyFont="1" applyBorder="1" applyAlignment="1">
      <alignment horizontal="center" vertical="center"/>
    </xf>
    <xf numFmtId="3" fontId="16" fillId="0" borderId="35" xfId="0" applyNumberFormat="1" applyFont="1" applyBorder="1" applyAlignment="1">
      <alignment vertical="center"/>
    </xf>
    <xf numFmtId="3" fontId="16" fillId="0" borderId="23" xfId="0" applyNumberFormat="1" applyFont="1" applyBorder="1" applyAlignment="1">
      <alignment horizontal="center" vertical="center"/>
    </xf>
    <xf numFmtId="3" fontId="16" fillId="0" borderId="37" xfId="0" applyNumberFormat="1" applyFont="1" applyBorder="1" applyAlignment="1">
      <alignment vertical="center"/>
    </xf>
    <xf numFmtId="3" fontId="16" fillId="0" borderId="22" xfId="0" applyNumberFormat="1" applyFont="1" applyBorder="1" applyAlignment="1">
      <alignment vertical="center"/>
    </xf>
    <xf numFmtId="3" fontId="16" fillId="0" borderId="20" xfId="0" applyNumberFormat="1" applyFont="1" applyBorder="1" applyAlignment="1">
      <alignment horizontal="center" vertical="center"/>
    </xf>
    <xf numFmtId="3" fontId="16" fillId="0" borderId="21" xfId="0" applyNumberFormat="1" applyFont="1" applyBorder="1" applyAlignment="1">
      <alignment vertical="center"/>
    </xf>
    <xf numFmtId="3" fontId="16" fillId="0" borderId="36" xfId="0" applyNumberFormat="1" applyFont="1" applyBorder="1" applyAlignment="1">
      <alignment horizontal="center" vertical="center"/>
    </xf>
    <xf numFmtId="3" fontId="76" fillId="0" borderId="36" xfId="0" applyNumberFormat="1" applyFont="1" applyBorder="1" applyAlignment="1">
      <alignment horizontal="center" vertical="center"/>
    </xf>
    <xf numFmtId="0" fontId="16" fillId="0" borderId="17" xfId="0" applyFont="1" applyBorder="1" applyAlignment="1">
      <alignment vertical="center" wrapText="1"/>
    </xf>
    <xf numFmtId="3" fontId="11" fillId="0" borderId="32" xfId="0" applyNumberFormat="1" applyFont="1" applyBorder="1" applyAlignment="1">
      <alignment horizontal="center" vertical="center"/>
    </xf>
    <xf numFmtId="3" fontId="16" fillId="0" borderId="0" xfId="0" applyNumberFormat="1" applyFont="1" applyBorder="1" applyAlignment="1">
      <alignment horizontal="center"/>
    </xf>
    <xf numFmtId="3" fontId="20" fillId="0" borderId="32" xfId="0" applyNumberFormat="1" applyFont="1" applyBorder="1" applyAlignment="1">
      <alignment horizontal="center" vertical="center"/>
    </xf>
    <xf numFmtId="3" fontId="49" fillId="46" borderId="32" xfId="0" applyNumberFormat="1" applyFont="1" applyFill="1" applyBorder="1" applyAlignment="1">
      <alignment horizontal="center" vertical="center"/>
    </xf>
    <xf numFmtId="0" fontId="11" fillId="0" borderId="54" xfId="0" applyFont="1" applyBorder="1" applyAlignment="1">
      <alignment vertical="center"/>
    </xf>
    <xf numFmtId="0" fontId="11" fillId="0" borderId="18" xfId="0" applyFont="1" applyBorder="1" applyAlignment="1">
      <alignment vertical="center"/>
    </xf>
    <xf numFmtId="0" fontId="11" fillId="0" borderId="11" xfId="0" applyFont="1" applyBorder="1" applyAlignment="1">
      <alignment vertical="center"/>
    </xf>
    <xf numFmtId="0" fontId="11" fillId="0" borderId="12" xfId="0" applyFont="1" applyBorder="1" applyAlignment="1">
      <alignment vertical="center"/>
    </xf>
    <xf numFmtId="0" fontId="11" fillId="0" borderId="55" xfId="0" applyFont="1" applyBorder="1" applyAlignment="1">
      <alignment vertical="center"/>
    </xf>
    <xf numFmtId="0" fontId="11" fillId="0" borderId="19" xfId="0" applyFont="1" applyBorder="1" applyAlignment="1">
      <alignment vertical="center"/>
    </xf>
    <xf numFmtId="3" fontId="16" fillId="0" borderId="20" xfId="0" applyNumberFormat="1" applyFont="1" applyBorder="1" applyAlignment="1">
      <alignment vertical="center"/>
    </xf>
    <xf numFmtId="3" fontId="17" fillId="46" borderId="31" xfId="0" applyNumberFormat="1" applyFont="1" applyFill="1" applyBorder="1" applyAlignment="1">
      <alignment vertical="center"/>
    </xf>
    <xf numFmtId="3" fontId="17" fillId="46" borderId="32" xfId="0" applyNumberFormat="1" applyFont="1" applyFill="1" applyBorder="1" applyAlignment="1">
      <alignment vertical="center"/>
    </xf>
    <xf numFmtId="3" fontId="17" fillId="46" borderId="34" xfId="0" applyNumberFormat="1" applyFont="1" applyFill="1" applyBorder="1" applyAlignment="1">
      <alignment vertical="center"/>
    </xf>
    <xf numFmtId="0" fontId="18" fillId="0" borderId="62" xfId="0" applyFont="1" applyBorder="1" applyAlignment="1">
      <alignment vertical="center" wrapText="1"/>
    </xf>
    <xf numFmtId="0" fontId="18" fillId="0" borderId="56" xfId="0" applyFont="1" applyBorder="1" applyAlignment="1">
      <alignment vertical="center" wrapText="1"/>
    </xf>
    <xf numFmtId="0" fontId="26" fillId="0" borderId="75" xfId="0" applyFont="1" applyBorder="1" applyAlignment="1">
      <alignment vertical="center" wrapText="1"/>
    </xf>
    <xf numFmtId="0" fontId="26" fillId="0" borderId="46" xfId="0" applyFont="1" applyBorder="1" applyAlignment="1">
      <alignment vertical="center" wrapText="1"/>
    </xf>
    <xf numFmtId="0" fontId="16" fillId="0" borderId="56" xfId="0" applyFont="1" applyBorder="1" applyAlignment="1">
      <alignment vertical="center" wrapText="1"/>
    </xf>
    <xf numFmtId="3" fontId="16" fillId="0" borderId="22" xfId="0" applyNumberFormat="1" applyFont="1" applyBorder="1" applyAlignment="1">
      <alignment horizontal="right" vertical="center"/>
    </xf>
    <xf numFmtId="3" fontId="16" fillId="0" borderId="20" xfId="0" applyNumberFormat="1" applyFont="1" applyBorder="1" applyAlignment="1">
      <alignment horizontal="right" vertical="center"/>
    </xf>
    <xf numFmtId="3" fontId="16" fillId="38" borderId="21" xfId="0" applyNumberFormat="1" applyFont="1" applyFill="1" applyBorder="1" applyAlignment="1">
      <alignment horizontal="right" vertical="center"/>
    </xf>
    <xf numFmtId="3" fontId="16" fillId="0" borderId="25" xfId="0" applyNumberFormat="1" applyFont="1" applyBorder="1" applyAlignment="1">
      <alignment horizontal="right" vertical="center"/>
    </xf>
    <xf numFmtId="3" fontId="16" fillId="0" borderId="23" xfId="0" applyNumberFormat="1" applyFont="1" applyBorder="1" applyAlignment="1">
      <alignment horizontal="right" vertical="center"/>
    </xf>
    <xf numFmtId="3" fontId="16" fillId="0" borderId="24" xfId="0" applyNumberFormat="1" applyFont="1" applyBorder="1" applyAlignment="1">
      <alignment horizontal="right" vertical="center"/>
    </xf>
    <xf numFmtId="0" fontId="131" fillId="11" borderId="13" xfId="0" applyFont="1" applyFill="1" applyBorder="1" applyAlignment="1">
      <alignment horizontal="center" vertical="center" wrapText="1"/>
    </xf>
    <xf numFmtId="3" fontId="131" fillId="11" borderId="31" xfId="0" applyNumberFormat="1" applyFont="1" applyFill="1" applyBorder="1" applyAlignment="1">
      <alignment horizontal="right" vertical="center"/>
    </xf>
    <xf numFmtId="3" fontId="131" fillId="11" borderId="32" xfId="0" applyNumberFormat="1" applyFont="1" applyFill="1" applyBorder="1" applyAlignment="1">
      <alignment horizontal="right" vertical="center"/>
    </xf>
    <xf numFmtId="3" fontId="131" fillId="11" borderId="34" xfId="0" applyNumberFormat="1" applyFont="1" applyFill="1" applyBorder="1" applyAlignment="1">
      <alignment horizontal="right" vertical="center"/>
    </xf>
    <xf numFmtId="0" fontId="19" fillId="0" borderId="56" xfId="0" applyFont="1" applyBorder="1" applyAlignment="1">
      <alignment vertical="center" wrapText="1"/>
    </xf>
    <xf numFmtId="3" fontId="13" fillId="0" borderId="34" xfId="0" applyNumberFormat="1" applyFont="1" applyBorder="1" applyAlignment="1">
      <alignment vertical="center"/>
    </xf>
    <xf numFmtId="3" fontId="16" fillId="0" borderId="26" xfId="0" applyNumberFormat="1" applyFont="1" applyBorder="1" applyAlignment="1">
      <alignment horizontal="right" vertical="center"/>
    </xf>
    <xf numFmtId="3" fontId="16" fillId="0" borderId="27" xfId="0" applyNumberFormat="1" applyFont="1" applyBorder="1" applyAlignment="1">
      <alignment horizontal="right" vertical="center"/>
    </xf>
    <xf numFmtId="3" fontId="16" fillId="0" borderId="28" xfId="0" applyNumberFormat="1" applyFont="1" applyBorder="1" applyAlignment="1">
      <alignment horizontal="right" vertical="center"/>
    </xf>
    <xf numFmtId="0" fontId="132" fillId="11" borderId="13" xfId="0" applyFont="1" applyFill="1" applyBorder="1" applyAlignment="1">
      <alignment horizontal="center" vertical="center" wrapText="1"/>
    </xf>
    <xf numFmtId="3" fontId="132" fillId="11" borderId="31" xfId="0" applyNumberFormat="1" applyFont="1" applyFill="1" applyBorder="1" applyAlignment="1">
      <alignment horizontal="right" vertical="center"/>
    </xf>
    <xf numFmtId="3" fontId="132" fillId="11" borderId="32" xfId="0" applyNumberFormat="1" applyFont="1" applyFill="1" applyBorder="1" applyAlignment="1">
      <alignment horizontal="right" vertical="center"/>
    </xf>
    <xf numFmtId="3" fontId="132" fillId="11" borderId="34" xfId="0" applyNumberFormat="1" applyFont="1" applyFill="1" applyBorder="1" applyAlignment="1">
      <alignment horizontal="right" vertical="center"/>
    </xf>
    <xf numFmtId="3" fontId="66" fillId="47" borderId="31" xfId="0" applyNumberFormat="1" applyFont="1" applyFill="1" applyBorder="1" applyAlignment="1">
      <alignment vertical="center"/>
    </xf>
    <xf numFmtId="0" fontId="16" fillId="0" borderId="56" xfId="0" applyFont="1" applyFill="1" applyBorder="1" applyAlignment="1">
      <alignment vertical="center" wrapText="1"/>
    </xf>
    <xf numFmtId="0" fontId="16" fillId="0" borderId="30" xfId="0" applyFont="1" applyFill="1" applyBorder="1" applyAlignment="1">
      <alignment vertical="center" wrapText="1"/>
    </xf>
    <xf numFmtId="3" fontId="16" fillId="0" borderId="35" xfId="0" applyNumberFormat="1" applyFont="1" applyBorder="1" applyAlignment="1">
      <alignment horizontal="right" vertical="center"/>
    </xf>
    <xf numFmtId="3" fontId="16" fillId="0" borderId="36" xfId="0" applyNumberFormat="1" applyFont="1" applyBorder="1" applyAlignment="1">
      <alignment horizontal="right" vertical="center"/>
    </xf>
    <xf numFmtId="3" fontId="16" fillId="0" borderId="37" xfId="0" applyNumberFormat="1" applyFont="1" applyBorder="1" applyAlignment="1">
      <alignment horizontal="right" vertical="center"/>
    </xf>
    <xf numFmtId="0" fontId="16" fillId="0" borderId="17" xfId="0" applyFont="1" applyFill="1" applyBorder="1" applyAlignment="1">
      <alignment vertical="center" wrapText="1"/>
    </xf>
    <xf numFmtId="0" fontId="16" fillId="0" borderId="49" xfId="0" applyFont="1" applyBorder="1" applyAlignment="1">
      <alignment vertical="center" wrapText="1"/>
    </xf>
    <xf numFmtId="3" fontId="16" fillId="0" borderId="21" xfId="0" applyNumberFormat="1" applyFont="1" applyBorder="1" applyAlignment="1">
      <alignment horizontal="right" vertical="center"/>
    </xf>
    <xf numFmtId="0" fontId="19" fillId="0" borderId="49" xfId="0" applyFont="1" applyBorder="1" applyAlignment="1">
      <alignment vertical="center" wrapText="1"/>
    </xf>
    <xf numFmtId="3" fontId="133" fillId="0" borderId="21" xfId="0" applyNumberFormat="1" applyFont="1" applyBorder="1" applyAlignment="1">
      <alignment vertical="center"/>
    </xf>
    <xf numFmtId="3" fontId="16" fillId="0" borderId="76" xfId="0" applyNumberFormat="1" applyFont="1" applyBorder="1" applyAlignment="1">
      <alignment vertical="center"/>
    </xf>
    <xf numFmtId="3" fontId="16" fillId="0" borderId="77" xfId="0" applyNumberFormat="1" applyFont="1" applyBorder="1" applyAlignment="1">
      <alignment vertical="center"/>
    </xf>
    <xf numFmtId="3" fontId="132" fillId="11" borderId="31" xfId="0" applyNumberFormat="1" applyFont="1" applyFill="1" applyBorder="1" applyAlignment="1">
      <alignment vertical="center"/>
    </xf>
    <xf numFmtId="3" fontId="132" fillId="11" borderId="32" xfId="0" applyNumberFormat="1" applyFont="1" applyFill="1" applyBorder="1" applyAlignment="1">
      <alignment vertical="center"/>
    </xf>
    <xf numFmtId="3" fontId="132" fillId="11" borderId="34" xfId="0" applyNumberFormat="1" applyFont="1" applyFill="1" applyBorder="1" applyAlignment="1">
      <alignment vertical="center"/>
    </xf>
    <xf numFmtId="3" fontId="16" fillId="38" borderId="21" xfId="0" applyNumberFormat="1" applyFont="1" applyFill="1" applyBorder="1" applyAlignment="1">
      <alignment vertical="center"/>
    </xf>
    <xf numFmtId="0" fontId="12" fillId="0" borderId="23" xfId="0" applyFont="1" applyBorder="1" applyAlignment="1">
      <alignment vertical="center" wrapText="1"/>
    </xf>
    <xf numFmtId="0" fontId="12" fillId="0" borderId="23" xfId="0" applyNumberFormat="1" applyFont="1" applyBorder="1" applyAlignment="1">
      <alignment vertical="center" wrapText="1"/>
    </xf>
    <xf numFmtId="0" fontId="19" fillId="0" borderId="69" xfId="0" applyFont="1" applyBorder="1" applyAlignment="1">
      <alignment vertical="center" wrapText="1"/>
    </xf>
    <xf numFmtId="3" fontId="19" fillId="0" borderId="47" xfId="0" applyNumberFormat="1" applyFont="1" applyBorder="1" applyAlignment="1">
      <alignment vertical="center"/>
    </xf>
    <xf numFmtId="3" fontId="19" fillId="0" borderId="77" xfId="0" applyNumberFormat="1" applyFont="1" applyBorder="1" applyAlignment="1">
      <alignment vertical="center"/>
    </xf>
    <xf numFmtId="3" fontId="19" fillId="0" borderId="48" xfId="0" applyNumberFormat="1" applyFont="1" applyBorder="1" applyAlignment="1">
      <alignment vertical="center"/>
    </xf>
    <xf numFmtId="0" fontId="19" fillId="0" borderId="61" xfId="0" applyFont="1" applyBorder="1" applyAlignment="1">
      <alignment vertical="center" wrapText="1"/>
    </xf>
    <xf numFmtId="3" fontId="66" fillId="47" borderId="32" xfId="0" applyNumberFormat="1" applyFont="1" applyFill="1" applyBorder="1" applyAlignment="1">
      <alignment vertical="center"/>
    </xf>
    <xf numFmtId="3" fontId="66" fillId="47" borderId="34" xfId="0" applyNumberFormat="1" applyFont="1" applyFill="1" applyBorder="1" applyAlignment="1">
      <alignment vertical="center"/>
    </xf>
    <xf numFmtId="3" fontId="131" fillId="11" borderId="31" xfId="0" applyNumberFormat="1" applyFont="1" applyFill="1" applyBorder="1" applyAlignment="1">
      <alignment vertical="center"/>
    </xf>
    <xf numFmtId="3" fontId="131" fillId="11" borderId="32" xfId="0" applyNumberFormat="1" applyFont="1" applyFill="1" applyBorder="1" applyAlignment="1">
      <alignment vertical="center"/>
    </xf>
    <xf numFmtId="3" fontId="131" fillId="11" borderId="34" xfId="0" applyNumberFormat="1" applyFont="1" applyFill="1" applyBorder="1" applyAlignment="1">
      <alignment vertical="center"/>
    </xf>
    <xf numFmtId="0" fontId="9" fillId="46" borderId="13" xfId="0" applyFont="1" applyFill="1" applyBorder="1" applyAlignment="1">
      <alignment horizontal="center" vertical="center" wrapText="1"/>
    </xf>
    <xf numFmtId="3" fontId="9" fillId="46" borderId="31" xfId="0" applyNumberFormat="1" applyFont="1" applyFill="1" applyBorder="1" applyAlignment="1">
      <alignment vertical="center"/>
    </xf>
    <xf numFmtId="3" fontId="9" fillId="46" borderId="32" xfId="0" applyNumberFormat="1" applyFont="1" applyFill="1" applyBorder="1" applyAlignment="1">
      <alignment vertical="center"/>
    </xf>
    <xf numFmtId="3" fontId="9" fillId="46" borderId="34" xfId="0" applyNumberFormat="1" applyFont="1" applyFill="1" applyBorder="1" applyAlignment="1">
      <alignment vertical="center"/>
    </xf>
    <xf numFmtId="3" fontId="19" fillId="0" borderId="56" xfId="0" applyNumberFormat="1" applyFont="1" applyBorder="1" applyAlignment="1">
      <alignment vertical="center"/>
    </xf>
    <xf numFmtId="3" fontId="19" fillId="0" borderId="38" xfId="0" applyNumberFormat="1" applyFont="1" applyBorder="1" applyAlignment="1">
      <alignment vertical="center"/>
    </xf>
    <xf numFmtId="3" fontId="19" fillId="0" borderId="39" xfId="0" applyNumberFormat="1" applyFont="1" applyBorder="1" applyAlignment="1">
      <alignment vertical="center"/>
    </xf>
    <xf numFmtId="3" fontId="19" fillId="0" borderId="45" xfId="0" applyNumberFormat="1" applyFont="1" applyBorder="1" applyAlignment="1">
      <alignment vertical="center"/>
    </xf>
    <xf numFmtId="0" fontId="19" fillId="0" borderId="54" xfId="0" applyFont="1" applyBorder="1" applyAlignment="1">
      <alignment/>
    </xf>
    <xf numFmtId="0" fontId="19" fillId="0" borderId="68" xfId="0" applyFont="1" applyBorder="1" applyAlignment="1">
      <alignment/>
    </xf>
    <xf numFmtId="3" fontId="19" fillId="0" borderId="68" xfId="0" applyNumberFormat="1" applyFont="1" applyBorder="1" applyAlignment="1">
      <alignment/>
    </xf>
    <xf numFmtId="3" fontId="19" fillId="0" borderId="18" xfId="0" applyNumberFormat="1" applyFont="1" applyBorder="1" applyAlignment="1">
      <alignment/>
    </xf>
    <xf numFmtId="3" fontId="49" fillId="46" borderId="78" xfId="0" applyNumberFormat="1" applyFont="1" applyFill="1" applyBorder="1" applyAlignment="1">
      <alignment vertical="center"/>
    </xf>
    <xf numFmtId="0" fontId="19" fillId="0" borderId="55" xfId="0" applyFont="1" applyBorder="1" applyAlignment="1">
      <alignment/>
    </xf>
    <xf numFmtId="0" fontId="19" fillId="0" borderId="63" xfId="0" applyFont="1" applyBorder="1" applyAlignment="1">
      <alignment/>
    </xf>
    <xf numFmtId="3" fontId="19" fillId="0" borderId="63" xfId="0" applyNumberFormat="1" applyFont="1" applyBorder="1" applyAlignment="1">
      <alignment/>
    </xf>
    <xf numFmtId="3" fontId="19" fillId="0" borderId="19" xfId="0" applyNumberFormat="1" applyFont="1" applyBorder="1" applyAlignment="1">
      <alignment/>
    </xf>
    <xf numFmtId="0" fontId="17" fillId="37" borderId="43" xfId="0" applyFont="1" applyFill="1" applyBorder="1" applyAlignment="1">
      <alignment vertical="center" wrapText="1"/>
    </xf>
    <xf numFmtId="0" fontId="17" fillId="37" borderId="34" xfId="0" applyFont="1" applyFill="1" applyBorder="1" applyAlignment="1">
      <alignment vertical="center" wrapText="1"/>
    </xf>
    <xf numFmtId="3" fontId="16" fillId="0" borderId="36" xfId="0" applyNumberFormat="1" applyFont="1" applyBorder="1" applyAlignment="1">
      <alignment vertical="center"/>
    </xf>
    <xf numFmtId="0" fontId="134" fillId="0" borderId="43" xfId="0" applyFont="1" applyBorder="1" applyAlignment="1">
      <alignment vertical="center" wrapText="1"/>
    </xf>
    <xf numFmtId="0" fontId="134" fillId="0" borderId="34" xfId="0" applyFont="1" applyBorder="1" applyAlignment="1">
      <alignment vertical="center" wrapText="1"/>
    </xf>
    <xf numFmtId="0" fontId="3" fillId="11" borderId="13" xfId="0" applyFont="1" applyFill="1" applyBorder="1" applyAlignment="1">
      <alignment horizontal="center" vertical="center" wrapText="1"/>
    </xf>
    <xf numFmtId="3" fontId="3" fillId="11" borderId="31" xfId="0" applyNumberFormat="1" applyFont="1" applyFill="1" applyBorder="1" applyAlignment="1">
      <alignment vertical="center"/>
    </xf>
    <xf numFmtId="3" fontId="3" fillId="11" borderId="32" xfId="0" applyNumberFormat="1" applyFont="1" applyFill="1" applyBorder="1" applyAlignment="1">
      <alignment vertical="center"/>
    </xf>
    <xf numFmtId="3" fontId="3" fillId="11" borderId="34" xfId="0" applyNumberFormat="1" applyFont="1" applyFill="1" applyBorder="1" applyAlignment="1">
      <alignment vertical="center"/>
    </xf>
    <xf numFmtId="0" fontId="19" fillId="47" borderId="11" xfId="0" applyFont="1" applyFill="1" applyBorder="1" applyAlignment="1">
      <alignment/>
    </xf>
    <xf numFmtId="0" fontId="19" fillId="47" borderId="0" xfId="0" applyFont="1" applyFill="1" applyBorder="1" applyAlignment="1">
      <alignment/>
    </xf>
    <xf numFmtId="3" fontId="19" fillId="47" borderId="0" xfId="0" applyNumberFormat="1" applyFont="1" applyFill="1" applyBorder="1" applyAlignment="1">
      <alignment/>
    </xf>
    <xf numFmtId="3" fontId="19" fillId="47" borderId="12" xfId="0" applyNumberFormat="1" applyFont="1" applyFill="1" applyBorder="1" applyAlignment="1">
      <alignment/>
    </xf>
    <xf numFmtId="3" fontId="24" fillId="38" borderId="31" xfId="0" applyNumberFormat="1" applyFont="1" applyFill="1" applyBorder="1" applyAlignment="1">
      <alignment vertical="center"/>
    </xf>
    <xf numFmtId="3" fontId="24" fillId="38" borderId="32" xfId="0" applyNumberFormat="1" applyFont="1" applyFill="1" applyBorder="1" applyAlignment="1">
      <alignment vertical="center"/>
    </xf>
    <xf numFmtId="3" fontId="24" fillId="38" borderId="34" xfId="0" applyNumberFormat="1" applyFont="1" applyFill="1" applyBorder="1" applyAlignment="1">
      <alignment vertical="center"/>
    </xf>
    <xf numFmtId="0" fontId="16" fillId="0" borderId="66" xfId="0" applyFont="1" applyBorder="1" applyAlignment="1">
      <alignment vertical="center" wrapText="1"/>
    </xf>
    <xf numFmtId="3" fontId="77" fillId="18" borderId="31" xfId="0" applyNumberFormat="1" applyFont="1" applyFill="1" applyBorder="1" applyAlignment="1">
      <alignment vertical="center"/>
    </xf>
    <xf numFmtId="3" fontId="77" fillId="18" borderId="32" xfId="0" applyNumberFormat="1" applyFont="1" applyFill="1" applyBorder="1" applyAlignment="1">
      <alignment vertical="center"/>
    </xf>
    <xf numFmtId="3" fontId="77" fillId="18" borderId="34" xfId="0" applyNumberFormat="1" applyFont="1" applyFill="1" applyBorder="1" applyAlignment="1">
      <alignment vertical="center"/>
    </xf>
    <xf numFmtId="3" fontId="11" fillId="35" borderId="55" xfId="0" applyNumberFormat="1" applyFont="1" applyFill="1" applyBorder="1" applyAlignment="1">
      <alignment horizontal="center" vertical="center" wrapText="1"/>
    </xf>
    <xf numFmtId="3" fontId="11" fillId="35" borderId="63" xfId="0" applyNumberFormat="1" applyFont="1" applyFill="1" applyBorder="1" applyAlignment="1">
      <alignment horizontal="center" vertical="center" wrapText="1"/>
    </xf>
    <xf numFmtId="3" fontId="3" fillId="35" borderId="63" xfId="0" applyNumberFormat="1" applyFont="1" applyFill="1" applyBorder="1" applyAlignment="1">
      <alignment horizontal="center" vertical="center" wrapText="1"/>
    </xf>
    <xf numFmtId="3" fontId="3" fillId="35" borderId="55" xfId="0" applyNumberFormat="1" applyFont="1" applyFill="1" applyBorder="1" applyAlignment="1">
      <alignment horizontal="center" vertical="center" wrapText="1"/>
    </xf>
    <xf numFmtId="3" fontId="3" fillId="48" borderId="13" xfId="0" applyNumberFormat="1" applyFont="1" applyFill="1" applyBorder="1" applyAlignment="1">
      <alignment horizontal="center" vertical="center" wrapText="1"/>
    </xf>
    <xf numFmtId="3" fontId="12" fillId="37" borderId="23" xfId="0" applyNumberFormat="1" applyFont="1" applyFill="1" applyBorder="1" applyAlignment="1">
      <alignment vertical="center"/>
    </xf>
    <xf numFmtId="3" fontId="12" fillId="37" borderId="36" xfId="0" applyNumberFormat="1" applyFont="1" applyFill="1" applyBorder="1" applyAlignment="1">
      <alignment vertical="center"/>
    </xf>
    <xf numFmtId="0" fontId="135" fillId="38" borderId="0" xfId="0" applyFont="1" applyFill="1" applyBorder="1" applyAlignment="1">
      <alignment wrapText="1"/>
    </xf>
    <xf numFmtId="0" fontId="11" fillId="39" borderId="49" xfId="0" applyFont="1" applyFill="1" applyBorder="1" applyAlignment="1">
      <alignment horizontal="center" wrapText="1"/>
    </xf>
    <xf numFmtId="49" fontId="11" fillId="39" borderId="49" xfId="0" applyNumberFormat="1" applyFont="1" applyFill="1" applyBorder="1" applyAlignment="1">
      <alignment horizontal="center" wrapText="1"/>
    </xf>
    <xf numFmtId="0" fontId="11" fillId="39" borderId="56" xfId="0" applyFont="1" applyFill="1" applyBorder="1" applyAlignment="1">
      <alignment horizontal="left" wrapText="1"/>
    </xf>
    <xf numFmtId="0" fontId="16" fillId="0" borderId="13" xfId="0" applyFont="1" applyBorder="1" applyAlignment="1">
      <alignment horizontal="center" wrapText="1"/>
    </xf>
    <xf numFmtId="0" fontId="16" fillId="0" borderId="33" xfId="0" applyFont="1" applyBorder="1" applyAlignment="1">
      <alignment wrapText="1"/>
    </xf>
    <xf numFmtId="0" fontId="16" fillId="0" borderId="0" xfId="0" applyFont="1" applyBorder="1" applyAlignment="1">
      <alignment wrapText="1"/>
    </xf>
    <xf numFmtId="0" fontId="16" fillId="0" borderId="66" xfId="0" applyFont="1" applyBorder="1" applyAlignment="1">
      <alignment horizontal="center" wrapText="1"/>
    </xf>
    <xf numFmtId="0" fontId="16" fillId="37" borderId="56" xfId="0" applyFont="1" applyFill="1" applyBorder="1" applyAlignment="1">
      <alignment horizontal="center"/>
    </xf>
    <xf numFmtId="0" fontId="16" fillId="37" borderId="21" xfId="0" applyFont="1" applyFill="1" applyBorder="1" applyAlignment="1">
      <alignment/>
    </xf>
    <xf numFmtId="0" fontId="16" fillId="37" borderId="17" xfId="0" applyFont="1" applyFill="1" applyBorder="1" applyAlignment="1">
      <alignment horizontal="center"/>
    </xf>
    <xf numFmtId="0" fontId="16" fillId="37" borderId="24" xfId="0" applyFont="1" applyFill="1" applyBorder="1" applyAlignment="1">
      <alignment/>
    </xf>
    <xf numFmtId="0" fontId="16" fillId="0" borderId="14" xfId="0" applyFont="1" applyBorder="1" applyAlignment="1">
      <alignment horizontal="center"/>
    </xf>
    <xf numFmtId="0" fontId="16" fillId="0" borderId="45" xfId="0" applyFont="1" applyBorder="1" applyAlignment="1">
      <alignment/>
    </xf>
    <xf numFmtId="0" fontId="11" fillId="39" borderId="10" xfId="0" applyFont="1" applyFill="1" applyBorder="1" applyAlignment="1">
      <alignment horizontal="center" wrapText="1"/>
    </xf>
    <xf numFmtId="49" fontId="11" fillId="39" borderId="10" xfId="0" applyNumberFormat="1" applyFont="1" applyFill="1" applyBorder="1" applyAlignment="1">
      <alignment horizontal="center" wrapText="1"/>
    </xf>
    <xf numFmtId="0" fontId="11" fillId="39" borderId="18" xfId="0" applyFont="1" applyFill="1" applyBorder="1" applyAlignment="1">
      <alignment horizontal="left" wrapText="1"/>
    </xf>
    <xf numFmtId="0" fontId="11" fillId="37" borderId="23" xfId="0" applyFont="1" applyFill="1" applyBorder="1" applyAlignment="1">
      <alignment horizontal="center" wrapText="1"/>
    </xf>
    <xf numFmtId="0" fontId="11" fillId="37" borderId="27" xfId="0" applyFont="1" applyFill="1" applyBorder="1" applyAlignment="1">
      <alignment horizontal="center" wrapText="1"/>
    </xf>
    <xf numFmtId="49" fontId="16" fillId="37" borderId="27" xfId="0" applyNumberFormat="1" applyFont="1" applyFill="1" applyBorder="1" applyAlignment="1">
      <alignment horizontal="center" wrapText="1"/>
    </xf>
    <xf numFmtId="0" fontId="16" fillId="37" borderId="27" xfId="0" applyFont="1" applyFill="1" applyBorder="1" applyAlignment="1">
      <alignment horizontal="left" wrapText="1"/>
    </xf>
    <xf numFmtId="49" fontId="16" fillId="37" borderId="23" xfId="0" applyNumberFormat="1" applyFont="1" applyFill="1" applyBorder="1" applyAlignment="1">
      <alignment horizontal="center" wrapText="1"/>
    </xf>
    <xf numFmtId="0" fontId="16" fillId="37" borderId="23" xfId="0" applyFont="1" applyFill="1" applyBorder="1" applyAlignment="1">
      <alignment horizontal="left" wrapText="1"/>
    </xf>
    <xf numFmtId="0" fontId="16" fillId="0" borderId="53" xfId="0" applyFont="1" applyBorder="1" applyAlignment="1">
      <alignment horizontal="center" wrapText="1"/>
    </xf>
    <xf numFmtId="0" fontId="16" fillId="0" borderId="16" xfId="0" applyFont="1" applyBorder="1" applyAlignment="1">
      <alignment wrapText="1"/>
    </xf>
    <xf numFmtId="0" fontId="11" fillId="39" borderId="49" xfId="0" applyFont="1" applyFill="1" applyBorder="1" applyAlignment="1">
      <alignment horizontal="center"/>
    </xf>
    <xf numFmtId="49" fontId="11" fillId="39" borderId="49" xfId="0" applyNumberFormat="1" applyFont="1" applyFill="1" applyBorder="1" applyAlignment="1">
      <alignment horizontal="center"/>
    </xf>
    <xf numFmtId="0" fontId="16" fillId="0" borderId="13" xfId="0" applyFont="1" applyBorder="1" applyAlignment="1">
      <alignment horizontal="center"/>
    </xf>
    <xf numFmtId="0" fontId="16" fillId="0" borderId="13" xfId="0" applyFont="1" applyBorder="1" applyAlignment="1">
      <alignment/>
    </xf>
    <xf numFmtId="0" fontId="3" fillId="11" borderId="0" xfId="0" applyFont="1" applyFill="1" applyBorder="1" applyAlignment="1">
      <alignment/>
    </xf>
    <xf numFmtId="3" fontId="3" fillId="11" borderId="0" xfId="0" applyNumberFormat="1" applyFont="1" applyFill="1" applyBorder="1" applyAlignment="1">
      <alignment/>
    </xf>
    <xf numFmtId="3" fontId="16" fillId="11" borderId="0" xfId="0" applyNumberFormat="1" applyFont="1" applyFill="1" applyBorder="1" applyAlignment="1">
      <alignment/>
    </xf>
    <xf numFmtId="0" fontId="0" fillId="11" borderId="0" xfId="0" applyFill="1" applyAlignment="1">
      <alignment/>
    </xf>
    <xf numFmtId="0" fontId="5" fillId="11" borderId="0" xfId="0" applyFont="1" applyFill="1" applyAlignment="1">
      <alignment/>
    </xf>
    <xf numFmtId="49" fontId="3" fillId="35" borderId="34" xfId="0" applyNumberFormat="1" applyFont="1" applyFill="1" applyBorder="1" applyAlignment="1">
      <alignment horizontal="center" vertical="center" wrapText="1"/>
    </xf>
    <xf numFmtId="3" fontId="21" fillId="36" borderId="55" xfId="0" applyNumberFormat="1" applyFont="1" applyFill="1" applyBorder="1" applyAlignment="1">
      <alignment horizontal="center" vertical="center" wrapText="1"/>
    </xf>
    <xf numFmtId="0" fontId="16" fillId="0" borderId="13" xfId="0" applyFont="1" applyBorder="1" applyAlignment="1">
      <alignment wrapText="1"/>
    </xf>
    <xf numFmtId="0" fontId="9" fillId="0" borderId="0" xfId="0" applyFont="1" applyAlignment="1">
      <alignment horizontal="center"/>
    </xf>
    <xf numFmtId="14" fontId="122" fillId="0" borderId="0" xfId="0" applyNumberFormat="1" applyFont="1" applyAlignment="1">
      <alignment/>
    </xf>
    <xf numFmtId="0" fontId="6" fillId="49" borderId="57" xfId="0" applyFont="1" applyFill="1" applyBorder="1" applyAlignment="1">
      <alignment horizontal="center" vertical="center" wrapText="1"/>
    </xf>
    <xf numFmtId="0" fontId="6" fillId="38" borderId="57" xfId="0" applyFont="1" applyFill="1" applyBorder="1" applyAlignment="1">
      <alignment horizontal="center" vertical="center" wrapText="1"/>
    </xf>
    <xf numFmtId="0" fontId="6" fillId="38" borderId="13" xfId="0" applyFont="1" applyFill="1" applyBorder="1" applyAlignment="1">
      <alignment horizontal="center" vertical="center" wrapText="1"/>
    </xf>
    <xf numFmtId="0" fontId="6" fillId="3" borderId="57" xfId="0" applyFont="1" applyFill="1" applyBorder="1" applyAlignment="1">
      <alignment horizontal="center" vertical="center" wrapText="1"/>
    </xf>
    <xf numFmtId="0" fontId="6" fillId="3" borderId="58"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5" fillId="0" borderId="63"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3" xfId="0" applyFont="1" applyBorder="1" applyAlignment="1">
      <alignment horizontal="left" vertical="center"/>
    </xf>
    <xf numFmtId="0" fontId="5" fillId="0" borderId="14" xfId="0" applyFont="1" applyBorder="1" applyAlignment="1">
      <alignment horizontal="center" vertical="center" wrapText="1"/>
    </xf>
    <xf numFmtId="0" fontId="5" fillId="0" borderId="62" xfId="0" applyFont="1" applyBorder="1" applyAlignment="1">
      <alignment vertical="center"/>
    </xf>
    <xf numFmtId="0" fontId="5" fillId="0" borderId="49" xfId="0" applyFont="1" applyBorder="1" applyAlignment="1">
      <alignment vertical="center" wrapText="1"/>
    </xf>
    <xf numFmtId="0" fontId="5" fillId="0" borderId="11" xfId="0" applyFont="1" applyBorder="1" applyAlignment="1">
      <alignment horizontal="left" vertical="center"/>
    </xf>
    <xf numFmtId="0" fontId="0" fillId="0" borderId="0" xfId="0" applyAlignment="1">
      <alignment horizontal="center" vertical="center"/>
    </xf>
    <xf numFmtId="0" fontId="78" fillId="0" borderId="57" xfId="0" applyFont="1" applyBorder="1" applyAlignment="1">
      <alignment horizontal="left" vertical="center"/>
    </xf>
    <xf numFmtId="0" fontId="5" fillId="0" borderId="61" xfId="0" applyFont="1" applyBorder="1" applyAlignment="1">
      <alignment horizontal="center" vertical="center" wrapText="1"/>
    </xf>
    <xf numFmtId="0" fontId="5" fillId="0" borderId="43" xfId="0" applyFont="1" applyBorder="1" applyAlignment="1">
      <alignment/>
    </xf>
    <xf numFmtId="0" fontId="6" fillId="0" borderId="13" xfId="0" applyFont="1" applyBorder="1" applyAlignment="1">
      <alignment horizontal="left" vertical="top" wrapText="1"/>
    </xf>
    <xf numFmtId="0" fontId="5" fillId="0" borderId="43" xfId="0" applyFont="1" applyBorder="1" applyAlignment="1">
      <alignment horizontal="left" wrapText="1"/>
    </xf>
    <xf numFmtId="0" fontId="5" fillId="0" borderId="54" xfId="0" applyFont="1" applyBorder="1" applyAlignment="1">
      <alignment horizontal="left" vertical="center"/>
    </xf>
    <xf numFmtId="0" fontId="10" fillId="0" borderId="49" xfId="0" applyFont="1" applyBorder="1" applyAlignment="1">
      <alignment vertical="top" wrapText="1"/>
    </xf>
    <xf numFmtId="0" fontId="5" fillId="0" borderId="57" xfId="0" applyFont="1" applyBorder="1" applyAlignment="1">
      <alignment horizontal="left" vertical="center"/>
    </xf>
    <xf numFmtId="0" fontId="5" fillId="0" borderId="66" xfId="0" applyFont="1" applyBorder="1" applyAlignment="1">
      <alignment horizontal="center" vertical="center" wrapText="1"/>
    </xf>
    <xf numFmtId="0" fontId="6" fillId="0" borderId="13" xfId="0" applyFont="1" applyBorder="1" applyAlignment="1">
      <alignment vertical="center" wrapText="1"/>
    </xf>
    <xf numFmtId="0" fontId="78" fillId="0" borderId="66" xfId="0" applyFont="1" applyBorder="1" applyAlignment="1">
      <alignment horizontal="left" vertical="top"/>
    </xf>
    <xf numFmtId="0" fontId="5" fillId="0" borderId="50" xfId="0" applyFont="1" applyBorder="1" applyAlignment="1">
      <alignment horizontal="center" vertical="center" wrapText="1"/>
    </xf>
    <xf numFmtId="0" fontId="6" fillId="38" borderId="0" xfId="0" applyFont="1" applyFill="1" applyBorder="1" applyAlignment="1">
      <alignment horizontal="center"/>
    </xf>
    <xf numFmtId="0" fontId="6" fillId="37" borderId="0" xfId="0" applyFont="1" applyFill="1" applyBorder="1" applyAlignment="1">
      <alignment horizontal="center"/>
    </xf>
    <xf numFmtId="4" fontId="5" fillId="37" borderId="0" xfId="0" applyNumberFormat="1" applyFont="1" applyFill="1" applyBorder="1" applyAlignment="1">
      <alignment horizontal="right"/>
    </xf>
    <xf numFmtId="4" fontId="6" fillId="37" borderId="0" xfId="0" applyNumberFormat="1" applyFont="1" applyFill="1" applyBorder="1" applyAlignment="1">
      <alignment horizontal="right"/>
    </xf>
    <xf numFmtId="4" fontId="6" fillId="38" borderId="0" xfId="0" applyNumberFormat="1" applyFont="1" applyFill="1" applyBorder="1" applyAlignment="1">
      <alignment horizontal="right"/>
    </xf>
    <xf numFmtId="0" fontId="136" fillId="0" borderId="0" xfId="0" applyFont="1" applyAlignment="1">
      <alignment/>
    </xf>
    <xf numFmtId="0" fontId="136" fillId="0" borderId="0" xfId="0" applyFont="1" applyBorder="1" applyAlignment="1">
      <alignment/>
    </xf>
    <xf numFmtId="0" fontId="0" fillId="0" borderId="11" xfId="0" applyBorder="1" applyAlignment="1">
      <alignment/>
    </xf>
    <xf numFmtId="0" fontId="0" fillId="0" borderId="12" xfId="0" applyBorder="1" applyAlignment="1">
      <alignment/>
    </xf>
    <xf numFmtId="0" fontId="78" fillId="0" borderId="11" xfId="0" applyFont="1" applyBorder="1" applyAlignment="1">
      <alignment horizontal="left" vertical="top"/>
    </xf>
    <xf numFmtId="0" fontId="6" fillId="0" borderId="43" xfId="0" applyFont="1" applyBorder="1" applyAlignment="1">
      <alignment vertical="center" wrapText="1"/>
    </xf>
    <xf numFmtId="3" fontId="137" fillId="0" borderId="69" xfId="0" applyNumberFormat="1" applyFont="1" applyBorder="1" applyAlignment="1">
      <alignment horizontal="right" vertical="center"/>
    </xf>
    <xf numFmtId="3" fontId="137" fillId="0" borderId="23" xfId="0" applyNumberFormat="1" applyFont="1" applyBorder="1" applyAlignment="1">
      <alignment horizontal="right" vertical="center"/>
    </xf>
    <xf numFmtId="3" fontId="138" fillId="0" borderId="23" xfId="0" applyNumberFormat="1" applyFont="1" applyBorder="1" applyAlignment="1">
      <alignment horizontal="right" vertical="center"/>
    </xf>
    <xf numFmtId="3" fontId="138" fillId="0" borderId="0" xfId="0" applyNumberFormat="1" applyFont="1" applyBorder="1" applyAlignment="1">
      <alignment horizontal="right" vertical="center"/>
    </xf>
    <xf numFmtId="3" fontId="44" fillId="0" borderId="28" xfId="0" applyNumberFormat="1" applyFont="1" applyBorder="1" applyAlignment="1">
      <alignment horizontal="right" vertical="center"/>
    </xf>
    <xf numFmtId="3" fontId="137" fillId="0" borderId="0" xfId="0" applyNumberFormat="1" applyFont="1" applyBorder="1" applyAlignment="1">
      <alignment horizontal="right" vertical="center"/>
    </xf>
    <xf numFmtId="3" fontId="44" fillId="0" borderId="23" xfId="0" applyNumberFormat="1" applyFont="1" applyBorder="1" applyAlignment="1">
      <alignment horizontal="right" vertical="center"/>
    </xf>
    <xf numFmtId="3" fontId="137" fillId="0" borderId="12" xfId="0" applyNumberFormat="1" applyFont="1" applyBorder="1" applyAlignment="1">
      <alignment horizontal="right" vertical="center"/>
    </xf>
    <xf numFmtId="3" fontId="44" fillId="0" borderId="36" xfId="0" applyNumberFormat="1" applyFont="1" applyBorder="1" applyAlignment="1">
      <alignment horizontal="right"/>
    </xf>
    <xf numFmtId="3" fontId="137" fillId="0" borderId="13" xfId="0" applyNumberFormat="1" applyFont="1" applyBorder="1" applyAlignment="1">
      <alignment horizontal="right" vertical="center"/>
    </xf>
    <xf numFmtId="3" fontId="138" fillId="0" borderId="43" xfId="0" applyNumberFormat="1" applyFont="1" applyBorder="1" applyAlignment="1">
      <alignment horizontal="right" vertical="center"/>
    </xf>
    <xf numFmtId="3" fontId="137" fillId="0" borderId="43" xfId="0" applyNumberFormat="1" applyFont="1" applyBorder="1" applyAlignment="1">
      <alignment horizontal="right" vertical="center"/>
    </xf>
    <xf numFmtId="3" fontId="137" fillId="0" borderId="34" xfId="0" applyNumberFormat="1" applyFont="1" applyBorder="1" applyAlignment="1">
      <alignment horizontal="right" vertical="center"/>
    </xf>
    <xf numFmtId="3" fontId="44" fillId="0" borderId="79" xfId="0" applyNumberFormat="1" applyFont="1" applyBorder="1" applyAlignment="1">
      <alignment horizontal="right"/>
    </xf>
    <xf numFmtId="3" fontId="44" fillId="0" borderId="49" xfId="0" applyNumberFormat="1" applyFont="1" applyBorder="1" applyAlignment="1">
      <alignment horizontal="right" vertical="center"/>
    </xf>
    <xf numFmtId="3" fontId="5" fillId="0" borderId="23" xfId="0" applyNumberFormat="1" applyFont="1" applyBorder="1" applyAlignment="1">
      <alignment horizontal="right" vertical="center"/>
    </xf>
    <xf numFmtId="3" fontId="5" fillId="0" borderId="56" xfId="0" applyNumberFormat="1" applyFont="1" applyBorder="1" applyAlignment="1">
      <alignment horizontal="right" vertical="center"/>
    </xf>
    <xf numFmtId="3" fontId="44" fillId="0" borderId="80" xfId="0" applyNumberFormat="1" applyFont="1" applyBorder="1" applyAlignment="1">
      <alignment horizontal="right" vertical="center"/>
    </xf>
    <xf numFmtId="3" fontId="44" fillId="0" borderId="56" xfId="0" applyNumberFormat="1" applyFont="1" applyBorder="1" applyAlignment="1">
      <alignment horizontal="right" vertical="center"/>
    </xf>
    <xf numFmtId="3" fontId="137" fillId="0" borderId="13" xfId="0" applyNumberFormat="1" applyFont="1" applyBorder="1" applyAlignment="1">
      <alignment horizontal="right"/>
    </xf>
    <xf numFmtId="3" fontId="137" fillId="0" borderId="34" xfId="0" applyNumberFormat="1" applyFont="1" applyBorder="1" applyAlignment="1">
      <alignment horizontal="right"/>
    </xf>
    <xf numFmtId="3" fontId="138" fillId="0" borderId="23" xfId="0" applyNumberFormat="1" applyFont="1" applyBorder="1" applyAlignment="1">
      <alignment horizontal="right"/>
    </xf>
    <xf numFmtId="3" fontId="138" fillId="0" borderId="34" xfId="0" applyNumberFormat="1" applyFont="1" applyBorder="1" applyAlignment="1">
      <alignment horizontal="right"/>
    </xf>
    <xf numFmtId="3" fontId="137" fillId="0" borderId="57" xfId="0" applyNumberFormat="1" applyFont="1" applyBorder="1" applyAlignment="1">
      <alignment horizontal="right"/>
    </xf>
    <xf numFmtId="3" fontId="137" fillId="0" borderId="23" xfId="0" applyNumberFormat="1" applyFont="1" applyBorder="1" applyAlignment="1">
      <alignment horizontal="right"/>
    </xf>
    <xf numFmtId="3" fontId="137" fillId="0" borderId="66" xfId="0" applyNumberFormat="1" applyFont="1" applyBorder="1" applyAlignment="1">
      <alignment horizontal="right"/>
    </xf>
    <xf numFmtId="3" fontId="138" fillId="0" borderId="30" xfId="0" applyNumberFormat="1" applyFont="1" applyBorder="1" applyAlignment="1">
      <alignment horizontal="right"/>
    </xf>
    <xf numFmtId="3" fontId="137" fillId="0" borderId="81" xfId="0" applyNumberFormat="1" applyFont="1" applyBorder="1" applyAlignment="1">
      <alignment horizontal="right"/>
    </xf>
    <xf numFmtId="3" fontId="137" fillId="0" borderId="30" xfId="0" applyNumberFormat="1" applyFont="1" applyBorder="1" applyAlignment="1">
      <alignment horizontal="right"/>
    </xf>
    <xf numFmtId="3" fontId="137" fillId="0" borderId="69" xfId="0" applyNumberFormat="1" applyFont="1" applyBorder="1" applyAlignment="1">
      <alignment horizontal="right"/>
    </xf>
    <xf numFmtId="3" fontId="138" fillId="0" borderId="27" xfId="0" applyNumberFormat="1" applyFont="1" applyBorder="1" applyAlignment="1">
      <alignment horizontal="right"/>
    </xf>
    <xf numFmtId="3" fontId="138" fillId="0" borderId="12" xfId="0" applyNumberFormat="1" applyFont="1" applyBorder="1" applyAlignment="1">
      <alignment horizontal="right"/>
    </xf>
    <xf numFmtId="3" fontId="44" fillId="0" borderId="12" xfId="0" applyNumberFormat="1" applyFont="1" applyBorder="1" applyAlignment="1">
      <alignment horizontal="right" vertical="center"/>
    </xf>
    <xf numFmtId="3" fontId="137" fillId="0" borderId="11" xfId="0" applyNumberFormat="1" applyFont="1" applyBorder="1" applyAlignment="1">
      <alignment horizontal="right"/>
    </xf>
    <xf numFmtId="3" fontId="137" fillId="0" borderId="27" xfId="0" applyNumberFormat="1" applyFont="1" applyBorder="1" applyAlignment="1">
      <alignment horizontal="right"/>
    </xf>
    <xf numFmtId="3" fontId="137" fillId="0" borderId="0" xfId="0" applyNumberFormat="1" applyFont="1" applyBorder="1" applyAlignment="1">
      <alignment horizontal="right"/>
    </xf>
    <xf numFmtId="3" fontId="137" fillId="0" borderId="12" xfId="0" applyNumberFormat="1" applyFont="1" applyBorder="1" applyAlignment="1">
      <alignment horizontal="right"/>
    </xf>
    <xf numFmtId="3" fontId="44" fillId="0" borderId="77" xfId="0" applyNumberFormat="1" applyFont="1" applyBorder="1" applyAlignment="1">
      <alignment horizontal="right"/>
    </xf>
    <xf numFmtId="3" fontId="137" fillId="0" borderId="66" xfId="0" applyNumberFormat="1" applyFont="1" applyBorder="1" applyAlignment="1">
      <alignment horizontal="right" vertical="center"/>
    </xf>
    <xf numFmtId="3" fontId="138" fillId="0" borderId="79" xfId="0" applyNumberFormat="1" applyFont="1" applyBorder="1" applyAlignment="1">
      <alignment horizontal="right" vertical="center"/>
    </xf>
    <xf numFmtId="3" fontId="137" fillId="0" borderId="81" xfId="0" applyNumberFormat="1" applyFont="1" applyBorder="1" applyAlignment="1">
      <alignment horizontal="right" vertical="center"/>
    </xf>
    <xf numFmtId="3" fontId="137" fillId="0" borderId="79" xfId="0" applyNumberFormat="1" applyFont="1" applyBorder="1" applyAlignment="1">
      <alignment horizontal="right" vertical="center"/>
    </xf>
    <xf numFmtId="3" fontId="137" fillId="0" borderId="30" xfId="0" applyNumberFormat="1" applyFont="1" applyBorder="1" applyAlignment="1">
      <alignment horizontal="right" vertical="center"/>
    </xf>
    <xf numFmtId="3" fontId="44" fillId="0" borderId="82" xfId="0" applyNumberFormat="1" applyFont="1" applyBorder="1" applyAlignment="1">
      <alignment horizontal="right" vertical="center"/>
    </xf>
    <xf numFmtId="3" fontId="5" fillId="34" borderId="13" xfId="0" applyNumberFormat="1" applyFont="1" applyFill="1" applyBorder="1" applyAlignment="1">
      <alignment/>
    </xf>
    <xf numFmtId="3" fontId="5" fillId="38" borderId="57" xfId="0" applyNumberFormat="1" applyFont="1" applyFill="1" applyBorder="1" applyAlignment="1">
      <alignment horizontal="right"/>
    </xf>
    <xf numFmtId="3" fontId="44" fillId="0" borderId="48" xfId="0" applyNumberFormat="1" applyFont="1" applyBorder="1" applyAlignment="1">
      <alignment horizontal="right" vertical="center"/>
    </xf>
    <xf numFmtId="0" fontId="6" fillId="4" borderId="13" xfId="0" applyFont="1" applyFill="1" applyBorder="1" applyAlignment="1">
      <alignment horizontal="center" vertical="center" wrapText="1"/>
    </xf>
    <xf numFmtId="0" fontId="6" fillId="49" borderId="11" xfId="0" applyFont="1" applyFill="1" applyBorder="1" applyAlignment="1">
      <alignment horizontal="center" vertical="center" wrapText="1"/>
    </xf>
    <xf numFmtId="0" fontId="6" fillId="49" borderId="13" xfId="0" applyFont="1" applyFill="1" applyBorder="1" applyAlignment="1">
      <alignment vertical="center" wrapText="1"/>
    </xf>
    <xf numFmtId="0" fontId="6" fillId="49" borderId="43" xfId="0" applyFont="1" applyFill="1" applyBorder="1" applyAlignment="1">
      <alignment vertical="center" wrapText="1"/>
    </xf>
    <xf numFmtId="0" fontId="6" fillId="13" borderId="57" xfId="0" applyFont="1" applyFill="1" applyBorder="1" applyAlignment="1">
      <alignment horizontal="center" vertical="center" wrapText="1"/>
    </xf>
    <xf numFmtId="0" fontId="5" fillId="0" borderId="63" xfId="0" applyFont="1" applyBorder="1" applyAlignment="1">
      <alignment vertical="center"/>
    </xf>
    <xf numFmtId="0" fontId="6" fillId="0" borderId="53" xfId="0" applyFont="1" applyBorder="1" applyAlignment="1">
      <alignment horizontal="left" vertical="center" wrapText="1"/>
    </xf>
    <xf numFmtId="3" fontId="137" fillId="0" borderId="36" xfId="0" applyNumberFormat="1" applyFont="1" applyBorder="1" applyAlignment="1">
      <alignment horizontal="right" vertical="center"/>
    </xf>
    <xf numFmtId="3" fontId="138" fillId="0" borderId="36" xfId="0" applyNumberFormat="1" applyFont="1" applyBorder="1" applyAlignment="1">
      <alignment horizontal="right" vertical="center"/>
    </xf>
    <xf numFmtId="0" fontId="6" fillId="49" borderId="43" xfId="0" applyFont="1" applyFill="1" applyBorder="1" applyAlignment="1">
      <alignment horizontal="center" vertical="center" wrapText="1"/>
    </xf>
    <xf numFmtId="3" fontId="6" fillId="13" borderId="57" xfId="0" applyNumberFormat="1" applyFont="1" applyFill="1" applyBorder="1" applyAlignment="1">
      <alignment horizontal="center" vertical="center" wrapText="1"/>
    </xf>
    <xf numFmtId="3" fontId="6" fillId="13" borderId="13" xfId="0" applyNumberFormat="1" applyFont="1" applyFill="1" applyBorder="1" applyAlignment="1">
      <alignment horizontal="center" vertical="center" wrapText="1"/>
    </xf>
    <xf numFmtId="0" fontId="6" fillId="4" borderId="34" xfId="0" applyFont="1" applyFill="1" applyBorder="1" applyAlignment="1">
      <alignment horizontal="center" vertical="center" wrapText="1"/>
    </xf>
    <xf numFmtId="3" fontId="6" fillId="44" borderId="43" xfId="0" applyNumberFormat="1" applyFont="1" applyFill="1" applyBorder="1" applyAlignment="1">
      <alignment horizontal="center" vertical="center" wrapText="1"/>
    </xf>
    <xf numFmtId="0" fontId="6" fillId="3" borderId="54" xfId="0" applyFont="1" applyFill="1" applyBorder="1" applyAlignment="1">
      <alignment horizontal="center" vertical="center" wrapText="1"/>
    </xf>
    <xf numFmtId="0" fontId="6" fillId="3" borderId="60" xfId="0" applyFont="1" applyFill="1" applyBorder="1" applyAlignment="1">
      <alignment horizontal="center" vertical="center" wrapText="1"/>
    </xf>
    <xf numFmtId="3" fontId="44" fillId="0" borderId="36" xfId="0" applyNumberFormat="1" applyFont="1" applyBorder="1" applyAlignment="1">
      <alignment horizontal="right" vertical="center"/>
    </xf>
    <xf numFmtId="3" fontId="6" fillId="44" borderId="58" xfId="0" applyNumberFormat="1" applyFont="1" applyFill="1" applyBorder="1" applyAlignment="1">
      <alignment horizontal="center" vertical="center" wrapText="1"/>
    </xf>
    <xf numFmtId="0" fontId="6" fillId="3" borderId="34" xfId="0" applyFont="1" applyFill="1" applyBorder="1" applyAlignment="1">
      <alignment horizontal="center" vertical="center" wrapText="1"/>
    </xf>
    <xf numFmtId="0" fontId="6" fillId="2" borderId="34" xfId="0" applyFont="1" applyFill="1" applyBorder="1" applyAlignment="1">
      <alignment horizontal="center" vertical="center" wrapText="1"/>
    </xf>
    <xf numFmtId="0" fontId="6" fillId="3" borderId="33" xfId="0" applyFont="1" applyFill="1" applyBorder="1" applyAlignment="1">
      <alignment horizontal="center" vertical="center" wrapText="1"/>
    </xf>
    <xf numFmtId="3" fontId="6" fillId="44" borderId="34" xfId="0" applyNumberFormat="1" applyFont="1" applyFill="1" applyBorder="1" applyAlignment="1">
      <alignment horizontal="center" vertical="center" wrapText="1"/>
    </xf>
    <xf numFmtId="3" fontId="11" fillId="7" borderId="10" xfId="0" applyNumberFormat="1" applyFont="1" applyFill="1" applyBorder="1" applyAlignment="1">
      <alignment horizontal="center" vertical="center" wrapText="1"/>
    </xf>
    <xf numFmtId="0" fontId="139" fillId="0" borderId="43" xfId="0" applyFont="1" applyBorder="1" applyAlignment="1">
      <alignment horizontal="center" wrapText="1"/>
    </xf>
    <xf numFmtId="3" fontId="13" fillId="0" borderId="0" xfId="0" applyNumberFormat="1" applyFont="1" applyBorder="1" applyAlignment="1">
      <alignment horizontal="center" vertical="center"/>
    </xf>
    <xf numFmtId="3" fontId="13" fillId="0" borderId="0" xfId="57" applyNumberFormat="1" applyFont="1" applyBorder="1" applyAlignment="1">
      <alignment vertical="center"/>
    </xf>
    <xf numFmtId="3" fontId="13" fillId="0" borderId="0" xfId="0" applyNumberFormat="1" applyFont="1" applyBorder="1" applyAlignment="1" applyProtection="1">
      <alignment vertical="center"/>
      <protection/>
    </xf>
    <xf numFmtId="3" fontId="13" fillId="0" borderId="0" xfId="0" applyNumberFormat="1" applyFont="1" applyBorder="1" applyAlignment="1" applyProtection="1">
      <alignment horizontal="center" vertical="center"/>
      <protection/>
    </xf>
    <xf numFmtId="3" fontId="13" fillId="0" borderId="0" xfId="57" applyNumberFormat="1" applyFont="1" applyBorder="1" applyAlignment="1" applyProtection="1">
      <alignment vertical="center"/>
      <protection/>
    </xf>
    <xf numFmtId="3" fontId="13" fillId="0" borderId="0" xfId="0" applyNumberFormat="1" applyFont="1" applyAlignment="1">
      <alignment/>
    </xf>
    <xf numFmtId="3" fontId="13" fillId="35" borderId="61" xfId="0" applyNumberFormat="1" applyFont="1" applyFill="1" applyBorder="1" applyAlignment="1">
      <alignment horizontal="center" vertical="center" wrapText="1"/>
    </xf>
    <xf numFmtId="3" fontId="13" fillId="7" borderId="61" xfId="0" applyNumberFormat="1" applyFont="1" applyFill="1" applyBorder="1" applyAlignment="1">
      <alignment horizontal="center" vertical="center" wrapText="1"/>
    </xf>
    <xf numFmtId="3" fontId="13" fillId="50" borderId="61" xfId="0" applyNumberFormat="1" applyFont="1" applyFill="1" applyBorder="1" applyAlignment="1">
      <alignment horizontal="center" vertical="center" wrapText="1"/>
    </xf>
    <xf numFmtId="3" fontId="13" fillId="50" borderId="10" xfId="0" applyNumberFormat="1" applyFont="1" applyFill="1" applyBorder="1" applyAlignment="1">
      <alignment horizontal="center" vertical="center" wrapText="1"/>
    </xf>
    <xf numFmtId="0" fontId="3" fillId="0" borderId="13" xfId="0" applyFont="1" applyBorder="1" applyAlignment="1">
      <alignment horizontal="center"/>
    </xf>
    <xf numFmtId="0" fontId="3" fillId="0" borderId="10" xfId="0" applyFont="1" applyBorder="1" applyAlignment="1">
      <alignment vertical="center" wrapText="1"/>
    </xf>
    <xf numFmtId="3" fontId="3" fillId="0" borderId="10" xfId="0" applyNumberFormat="1" applyFont="1" applyBorder="1" applyAlignment="1">
      <alignment vertical="center" wrapText="1"/>
    </xf>
    <xf numFmtId="0" fontId="10" fillId="0" borderId="49" xfId="0" applyFont="1" applyBorder="1" applyAlignment="1">
      <alignment/>
    </xf>
    <xf numFmtId="3" fontId="10" fillId="0" borderId="49" xfId="0" applyNumberFormat="1" applyFont="1" applyBorder="1" applyAlignment="1">
      <alignment/>
    </xf>
    <xf numFmtId="3" fontId="10" fillId="0" borderId="49" xfId="0" applyNumberFormat="1" applyFont="1" applyBorder="1" applyAlignment="1">
      <alignment wrapText="1"/>
    </xf>
    <xf numFmtId="0" fontId="10" fillId="0" borderId="61" xfId="0" applyFont="1" applyBorder="1" applyAlignment="1">
      <alignment/>
    </xf>
    <xf numFmtId="3" fontId="10" fillId="0" borderId="61" xfId="0" applyNumberFormat="1" applyFont="1" applyBorder="1" applyAlignment="1">
      <alignment/>
    </xf>
    <xf numFmtId="3" fontId="10" fillId="0" borderId="66" xfId="0" applyNumberFormat="1" applyFont="1" applyBorder="1" applyAlignment="1">
      <alignment wrapText="1"/>
    </xf>
    <xf numFmtId="0" fontId="3" fillId="0" borderId="13" xfId="0" applyFont="1" applyBorder="1" applyAlignment="1">
      <alignment/>
    </xf>
    <xf numFmtId="3" fontId="3" fillId="0" borderId="13" xfId="0" applyNumberFormat="1" applyFont="1" applyBorder="1" applyAlignment="1">
      <alignment/>
    </xf>
    <xf numFmtId="3" fontId="10" fillId="0" borderId="61" xfId="0" applyNumberFormat="1" applyFont="1" applyBorder="1" applyAlignment="1">
      <alignment wrapText="1"/>
    </xf>
    <xf numFmtId="0" fontId="3" fillId="34" borderId="49" xfId="0" applyFont="1" applyFill="1" applyBorder="1" applyAlignment="1">
      <alignment/>
    </xf>
    <xf numFmtId="3" fontId="3" fillId="34" borderId="49" xfId="0" applyNumberFormat="1" applyFont="1" applyFill="1" applyBorder="1" applyAlignment="1">
      <alignment wrapText="1"/>
    </xf>
    <xf numFmtId="0" fontId="3" fillId="34" borderId="61" xfId="0" applyFont="1" applyFill="1" applyBorder="1" applyAlignment="1">
      <alignment/>
    </xf>
    <xf numFmtId="3" fontId="3" fillId="34" borderId="61" xfId="0" applyNumberFormat="1" applyFont="1" applyFill="1" applyBorder="1" applyAlignment="1">
      <alignment wrapText="1"/>
    </xf>
    <xf numFmtId="0" fontId="3" fillId="34" borderId="13" xfId="0" applyFont="1" applyFill="1" applyBorder="1" applyAlignment="1">
      <alignment/>
    </xf>
    <xf numFmtId="3" fontId="3" fillId="34" borderId="13" xfId="0" applyNumberFormat="1" applyFont="1" applyFill="1" applyBorder="1" applyAlignment="1">
      <alignment/>
    </xf>
    <xf numFmtId="3" fontId="11" fillId="7" borderId="34" xfId="0" applyNumberFormat="1" applyFont="1" applyFill="1" applyBorder="1" applyAlignment="1">
      <alignment horizontal="center" vertical="center" wrapText="1"/>
    </xf>
    <xf numFmtId="0" fontId="16" fillId="0" borderId="49" xfId="0" applyFont="1" applyBorder="1" applyAlignment="1">
      <alignment/>
    </xf>
    <xf numFmtId="3" fontId="16" fillId="0" borderId="49" xfId="0" applyNumberFormat="1" applyFont="1" applyBorder="1" applyAlignment="1">
      <alignment/>
    </xf>
    <xf numFmtId="3" fontId="16" fillId="0" borderId="49" xfId="0" applyNumberFormat="1" applyFont="1" applyBorder="1" applyAlignment="1">
      <alignment wrapText="1"/>
    </xf>
    <xf numFmtId="0" fontId="16" fillId="0" borderId="61" xfId="0" applyFont="1" applyBorder="1" applyAlignment="1">
      <alignment/>
    </xf>
    <xf numFmtId="3" fontId="16" fillId="0" borderId="61" xfId="0" applyNumberFormat="1" applyFont="1" applyBorder="1" applyAlignment="1">
      <alignment/>
    </xf>
    <xf numFmtId="3" fontId="16" fillId="0" borderId="66" xfId="0" applyNumberFormat="1" applyFont="1" applyBorder="1" applyAlignment="1">
      <alignment wrapText="1"/>
    </xf>
    <xf numFmtId="0" fontId="11" fillId="0" borderId="13" xfId="0" applyFont="1" applyBorder="1" applyAlignment="1">
      <alignment horizontal="center"/>
    </xf>
    <xf numFmtId="0" fontId="11" fillId="0" borderId="13" xfId="0" applyFont="1" applyBorder="1" applyAlignment="1">
      <alignment wrapText="1"/>
    </xf>
    <xf numFmtId="0" fontId="11" fillId="0" borderId="13" xfId="0" applyFont="1" applyBorder="1" applyAlignment="1">
      <alignment/>
    </xf>
    <xf numFmtId="3" fontId="11" fillId="0" borderId="13" xfId="0" applyNumberFormat="1" applyFont="1" applyBorder="1" applyAlignment="1">
      <alignment wrapText="1"/>
    </xf>
    <xf numFmtId="3" fontId="11" fillId="0" borderId="13" xfId="0" applyNumberFormat="1" applyFont="1" applyBorder="1" applyAlignment="1">
      <alignment/>
    </xf>
    <xf numFmtId="0" fontId="11" fillId="34" borderId="13" xfId="0" applyFont="1" applyFill="1" applyBorder="1" applyAlignment="1">
      <alignment/>
    </xf>
    <xf numFmtId="3" fontId="11" fillId="34" borderId="13" xfId="0" applyNumberFormat="1" applyFont="1" applyFill="1" applyBorder="1" applyAlignment="1">
      <alignment/>
    </xf>
    <xf numFmtId="0" fontId="5" fillId="0" borderId="11" xfId="0" applyFont="1" applyBorder="1" applyAlignment="1">
      <alignment horizontal="center" vertical="center" wrapText="1"/>
    </xf>
    <xf numFmtId="0" fontId="5" fillId="0" borderId="12" xfId="0" applyFont="1" applyBorder="1" applyAlignment="1">
      <alignment vertical="center" wrapText="1"/>
    </xf>
    <xf numFmtId="0" fontId="3" fillId="0" borderId="10" xfId="0" applyFont="1" applyBorder="1" applyAlignment="1">
      <alignment/>
    </xf>
    <xf numFmtId="3" fontId="3" fillId="0" borderId="10" xfId="0" applyNumberFormat="1" applyFont="1" applyBorder="1" applyAlignment="1">
      <alignment/>
    </xf>
    <xf numFmtId="0" fontId="10" fillId="3" borderId="49" xfId="0" applyFont="1" applyFill="1" applyBorder="1" applyAlignment="1">
      <alignment/>
    </xf>
    <xf numFmtId="0" fontId="10" fillId="3" borderId="61" xfId="0" applyFont="1" applyFill="1" applyBorder="1" applyAlignment="1">
      <alignment/>
    </xf>
    <xf numFmtId="0" fontId="3" fillId="3" borderId="13" xfId="0" applyFont="1" applyFill="1" applyBorder="1" applyAlignment="1">
      <alignment/>
    </xf>
    <xf numFmtId="3" fontId="138" fillId="0" borderId="71" xfId="0" applyNumberFormat="1" applyFont="1" applyBorder="1" applyAlignment="1">
      <alignment horizontal="right" vertical="center"/>
    </xf>
    <xf numFmtId="3" fontId="138" fillId="0" borderId="64" xfId="0" applyNumberFormat="1" applyFont="1" applyBorder="1" applyAlignment="1">
      <alignment horizontal="right" vertical="center"/>
    </xf>
    <xf numFmtId="3" fontId="5" fillId="0" borderId="64" xfId="0" applyNumberFormat="1" applyFont="1" applyBorder="1" applyAlignment="1">
      <alignment horizontal="right" vertical="center"/>
    </xf>
    <xf numFmtId="3" fontId="138" fillId="0" borderId="64" xfId="0" applyNumberFormat="1" applyFont="1" applyBorder="1" applyAlignment="1">
      <alignment horizontal="right"/>
    </xf>
    <xf numFmtId="3" fontId="138" fillId="0" borderId="74" xfId="0" applyNumberFormat="1" applyFont="1" applyBorder="1" applyAlignment="1">
      <alignment horizontal="right"/>
    </xf>
    <xf numFmtId="3" fontId="5" fillId="34" borderId="57" xfId="0" applyNumberFormat="1" applyFont="1" applyFill="1" applyBorder="1" applyAlignment="1">
      <alignment/>
    </xf>
    <xf numFmtId="3" fontId="5" fillId="34" borderId="34" xfId="0" applyNumberFormat="1" applyFont="1" applyFill="1" applyBorder="1" applyAlignment="1">
      <alignment/>
    </xf>
    <xf numFmtId="3" fontId="5" fillId="38" borderId="43" xfId="0" applyNumberFormat="1" applyFont="1" applyFill="1" applyBorder="1" applyAlignment="1">
      <alignment horizontal="right"/>
    </xf>
    <xf numFmtId="3" fontId="5" fillId="34" borderId="23" xfId="0" applyNumberFormat="1" applyFont="1" applyFill="1" applyBorder="1" applyAlignment="1">
      <alignment/>
    </xf>
    <xf numFmtId="3" fontId="5" fillId="38" borderId="23" xfId="0" applyNumberFormat="1" applyFont="1" applyFill="1" applyBorder="1" applyAlignment="1">
      <alignment horizontal="right"/>
    </xf>
    <xf numFmtId="0" fontId="6" fillId="49" borderId="13" xfId="0" applyFont="1" applyFill="1" applyBorder="1" applyAlignment="1">
      <alignment horizontal="center" vertical="center" wrapText="1"/>
    </xf>
    <xf numFmtId="3" fontId="6" fillId="37" borderId="10" xfId="0" applyNumberFormat="1" applyFont="1" applyFill="1" applyBorder="1" applyAlignment="1">
      <alignment horizontal="center" vertical="center" wrapText="1"/>
    </xf>
    <xf numFmtId="0" fontId="72" fillId="0" borderId="0" xfId="0" applyFont="1" applyAlignment="1">
      <alignment horizontal="left" vertical="center" wrapText="1"/>
    </xf>
    <xf numFmtId="0" fontId="140" fillId="0" borderId="0" xfId="0" applyFont="1" applyFill="1" applyAlignment="1">
      <alignment horizontal="center"/>
    </xf>
    <xf numFmtId="0" fontId="70" fillId="0" borderId="11" xfId="0" applyFont="1" applyBorder="1" applyAlignment="1">
      <alignment horizontal="center" vertical="center" wrapText="1"/>
    </xf>
    <xf numFmtId="0" fontId="70" fillId="0" borderId="0" xfId="0" applyFont="1" applyBorder="1" applyAlignment="1">
      <alignment horizontal="center" vertical="center" wrapText="1"/>
    </xf>
    <xf numFmtId="0" fontId="70" fillId="0" borderId="0" xfId="0" applyFont="1" applyAlignment="1">
      <alignment horizontal="left" vertical="center" wrapText="1"/>
    </xf>
    <xf numFmtId="4" fontId="15" fillId="35" borderId="10" xfId="0" applyNumberFormat="1" applyFont="1" applyFill="1" applyBorder="1" applyAlignment="1">
      <alignment horizontal="center" vertical="center" wrapText="1"/>
    </xf>
    <xf numFmtId="4" fontId="15" fillId="35" borderId="53" xfId="0" applyNumberFormat="1" applyFont="1" applyFill="1" applyBorder="1" applyAlignment="1">
      <alignment horizontal="center" vertical="center" wrapText="1"/>
    </xf>
    <xf numFmtId="4" fontId="15" fillId="35" borderId="57" xfId="0" applyNumberFormat="1" applyFont="1" applyFill="1" applyBorder="1" applyAlignment="1">
      <alignment horizontal="center" vertical="center" wrapText="1"/>
    </xf>
    <xf numFmtId="4" fontId="15" fillId="35" borderId="34" xfId="0" applyNumberFormat="1" applyFont="1" applyFill="1" applyBorder="1" applyAlignment="1">
      <alignment horizontal="center" vertical="center" wrapText="1"/>
    </xf>
    <xf numFmtId="0" fontId="15" fillId="35" borderId="49" xfId="0" applyFont="1" applyFill="1" applyBorder="1" applyAlignment="1">
      <alignment horizontal="center" vertical="center" wrapText="1"/>
    </xf>
    <xf numFmtId="0" fontId="15" fillId="35" borderId="14" xfId="0" applyFont="1" applyFill="1" applyBorder="1" applyAlignment="1">
      <alignment horizontal="center" vertical="center" wrapText="1"/>
    </xf>
    <xf numFmtId="0" fontId="15" fillId="35" borderId="50" xfId="0" applyFont="1" applyFill="1" applyBorder="1" applyAlignment="1">
      <alignment horizontal="center" vertical="center" wrapText="1"/>
    </xf>
    <xf numFmtId="4" fontId="15" fillId="35" borderId="31" xfId="0" applyNumberFormat="1" applyFont="1" applyFill="1" applyBorder="1" applyAlignment="1">
      <alignment horizontal="center" vertical="center"/>
    </xf>
    <xf numFmtId="4" fontId="15" fillId="35" borderId="83" xfId="0" applyNumberFormat="1" applyFont="1" applyFill="1" applyBorder="1" applyAlignment="1">
      <alignment horizontal="center" vertical="center"/>
    </xf>
    <xf numFmtId="4" fontId="15" fillId="35" borderId="32" xfId="0" applyNumberFormat="1" applyFont="1" applyFill="1" applyBorder="1" applyAlignment="1">
      <alignment horizontal="center" vertical="center"/>
    </xf>
    <xf numFmtId="4" fontId="15" fillId="35" borderId="33" xfId="0" applyNumberFormat="1" applyFont="1" applyFill="1" applyBorder="1" applyAlignment="1">
      <alignment horizontal="center" vertical="center"/>
    </xf>
    <xf numFmtId="4" fontId="15" fillId="35" borderId="43" xfId="0" applyNumberFormat="1" applyFont="1" applyFill="1" applyBorder="1" applyAlignment="1">
      <alignment horizontal="center" vertical="center" wrapText="1"/>
    </xf>
    <xf numFmtId="0" fontId="135" fillId="38" borderId="11" xfId="0" applyFont="1" applyFill="1" applyBorder="1" applyAlignment="1">
      <alignment horizontal="center" wrapText="1"/>
    </xf>
    <xf numFmtId="0" fontId="135" fillId="38" borderId="0" xfId="0" applyFont="1" applyFill="1" applyBorder="1" applyAlignment="1">
      <alignment horizontal="center" wrapText="1"/>
    </xf>
    <xf numFmtId="0" fontId="70" fillId="0" borderId="0" xfId="0" applyFont="1" applyBorder="1" applyAlignment="1">
      <alignment horizontal="left" vertical="center"/>
    </xf>
    <xf numFmtId="0" fontId="70" fillId="0" borderId="0" xfId="0" applyFont="1" applyAlignment="1">
      <alignment horizontal="center" vertical="center" wrapText="1"/>
    </xf>
    <xf numFmtId="4" fontId="15" fillId="35" borderId="49" xfId="0" applyNumberFormat="1" applyFont="1" applyFill="1" applyBorder="1" applyAlignment="1">
      <alignment horizontal="center" vertical="center" wrapText="1"/>
    </xf>
    <xf numFmtId="4" fontId="15" fillId="35" borderId="50" xfId="0" applyNumberFormat="1" applyFont="1" applyFill="1" applyBorder="1" applyAlignment="1">
      <alignment horizontal="center" vertical="center" wrapText="1"/>
    </xf>
    <xf numFmtId="4" fontId="15" fillId="35" borderId="22" xfId="0" applyNumberFormat="1" applyFont="1" applyFill="1" applyBorder="1" applyAlignment="1">
      <alignment horizontal="center" vertical="center" wrapText="1"/>
    </xf>
    <xf numFmtId="4" fontId="15" fillId="35" borderId="56" xfId="0" applyNumberFormat="1" applyFont="1" applyFill="1" applyBorder="1" applyAlignment="1">
      <alignment horizontal="center" vertical="center" wrapText="1"/>
    </xf>
    <xf numFmtId="4" fontId="15" fillId="35" borderId="82" xfId="0" applyNumberFormat="1" applyFont="1" applyFill="1" applyBorder="1" applyAlignment="1">
      <alignment horizontal="center" vertical="center" wrapText="1"/>
    </xf>
    <xf numFmtId="4" fontId="15" fillId="35" borderId="20" xfId="0" applyNumberFormat="1" applyFont="1" applyFill="1" applyBorder="1" applyAlignment="1">
      <alignment horizontal="center" vertical="center" wrapText="1"/>
    </xf>
    <xf numFmtId="4" fontId="15" fillId="35" borderId="65" xfId="0" applyNumberFormat="1" applyFont="1" applyFill="1" applyBorder="1" applyAlignment="1">
      <alignment horizontal="center" vertical="center" wrapText="1"/>
    </xf>
    <xf numFmtId="4" fontId="15" fillId="35" borderId="21" xfId="0" applyNumberFormat="1" applyFont="1" applyFill="1" applyBorder="1" applyAlignment="1">
      <alignment horizontal="center" vertical="center" wrapText="1"/>
    </xf>
    <xf numFmtId="0" fontId="5" fillId="34" borderId="57" xfId="0" applyFont="1" applyFill="1" applyBorder="1" applyAlignment="1">
      <alignment horizontal="center"/>
    </xf>
    <xf numFmtId="0" fontId="5" fillId="4" borderId="43" xfId="0" applyFont="1" applyFill="1" applyBorder="1" applyAlignment="1">
      <alignment horizontal="center"/>
    </xf>
    <xf numFmtId="0" fontId="5" fillId="34" borderId="63" xfId="0" applyFont="1" applyFill="1" applyBorder="1" applyAlignment="1">
      <alignment horizontal="center"/>
    </xf>
    <xf numFmtId="0" fontId="136" fillId="0" borderId="0" xfId="0" applyFont="1" applyAlignment="1">
      <alignment horizontal="left"/>
    </xf>
    <xf numFmtId="0" fontId="6" fillId="38" borderId="57" xfId="0" applyFont="1" applyFill="1" applyBorder="1" applyAlignment="1">
      <alignment horizontal="center"/>
    </xf>
    <xf numFmtId="0" fontId="6" fillId="38" borderId="43" xfId="0" applyFont="1" applyFill="1" applyBorder="1" applyAlignment="1">
      <alignment horizontal="center"/>
    </xf>
    <xf numFmtId="0" fontId="5" fillId="0" borderId="80" xfId="0" applyFont="1" applyBorder="1" applyAlignment="1">
      <alignment horizontal="center" vertical="center" wrapText="1"/>
    </xf>
    <xf numFmtId="0" fontId="5" fillId="0" borderId="62" xfId="0" applyFont="1" applyBorder="1" applyAlignment="1">
      <alignment horizontal="center" vertical="center" wrapText="1"/>
    </xf>
    <xf numFmtId="0" fontId="5" fillId="0" borderId="56" xfId="0" applyFont="1" applyBorder="1" applyAlignment="1">
      <alignment horizontal="center" vertical="center" wrapText="1"/>
    </xf>
    <xf numFmtId="0" fontId="5" fillId="0" borderId="55" xfId="0" applyFont="1" applyBorder="1" applyAlignment="1">
      <alignment horizontal="center" vertical="center" wrapText="1"/>
    </xf>
    <xf numFmtId="0" fontId="5" fillId="0" borderId="63"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57" xfId="0" applyFont="1" applyBorder="1" applyAlignment="1">
      <alignment horizontal="center" wrapText="1"/>
    </xf>
    <xf numFmtId="0" fontId="5" fillId="0" borderId="43" xfId="0" applyFont="1" applyBorder="1" applyAlignment="1">
      <alignment horizontal="center" wrapText="1"/>
    </xf>
    <xf numFmtId="0" fontId="5" fillId="0" borderId="34" xfId="0" applyFont="1" applyBorder="1" applyAlignment="1">
      <alignment horizontal="center" wrapText="1"/>
    </xf>
    <xf numFmtId="0" fontId="5" fillId="0" borderId="57" xfId="0" applyFont="1" applyBorder="1" applyAlignment="1">
      <alignment horizontal="center" vertical="center" wrapText="1"/>
    </xf>
    <xf numFmtId="0" fontId="5" fillId="0" borderId="43"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57" xfId="0" applyFont="1" applyBorder="1" applyAlignment="1">
      <alignment horizontal="left" wrapText="1"/>
    </xf>
    <xf numFmtId="0" fontId="5" fillId="0" borderId="43" xfId="0" applyFont="1" applyBorder="1" applyAlignment="1">
      <alignment horizontal="left" wrapText="1"/>
    </xf>
    <xf numFmtId="0" fontId="5" fillId="0" borderId="34" xfId="0" applyFont="1" applyBorder="1" applyAlignment="1">
      <alignment horizontal="left" wrapText="1"/>
    </xf>
    <xf numFmtId="0" fontId="9" fillId="0" borderId="0" xfId="0" applyFont="1" applyAlignment="1">
      <alignment horizontal="center"/>
    </xf>
    <xf numFmtId="0" fontId="141" fillId="0" borderId="55" xfId="0" applyFont="1" applyBorder="1" applyAlignment="1">
      <alignment horizontal="center"/>
    </xf>
    <xf numFmtId="0" fontId="141" fillId="0" borderId="63" xfId="0" applyFont="1" applyBorder="1" applyAlignment="1">
      <alignment horizontal="center"/>
    </xf>
    <xf numFmtId="0" fontId="141" fillId="0" borderId="19" xfId="0" applyFont="1" applyBorder="1" applyAlignment="1">
      <alignment horizontal="center"/>
    </xf>
    <xf numFmtId="0" fontId="141" fillId="37" borderId="55" xfId="0" applyFont="1" applyFill="1" applyBorder="1" applyAlignment="1">
      <alignment horizontal="center"/>
    </xf>
    <xf numFmtId="0" fontId="141" fillId="37" borderId="63" xfId="0" applyFont="1" applyFill="1" applyBorder="1" applyAlignment="1">
      <alignment horizontal="center"/>
    </xf>
    <xf numFmtId="0" fontId="141" fillId="37" borderId="19" xfId="0" applyFont="1" applyFill="1" applyBorder="1" applyAlignment="1">
      <alignment horizontal="center"/>
    </xf>
    <xf numFmtId="0" fontId="6" fillId="49" borderId="57" xfId="0" applyFont="1" applyFill="1" applyBorder="1" applyAlignment="1">
      <alignment horizontal="center" vertical="center" wrapText="1"/>
    </xf>
    <xf numFmtId="0" fontId="6" fillId="49" borderId="43" xfId="0" applyFont="1" applyFill="1" applyBorder="1" applyAlignment="1">
      <alignment horizontal="center" vertical="center" wrapText="1"/>
    </xf>
    <xf numFmtId="0" fontId="139" fillId="6" borderId="54" xfId="0" applyFont="1" applyFill="1" applyBorder="1" applyAlignment="1">
      <alignment horizontal="center" wrapText="1"/>
    </xf>
    <xf numFmtId="0" fontId="139" fillId="6" borderId="68" xfId="0" applyFont="1" applyFill="1" applyBorder="1" applyAlignment="1">
      <alignment horizontal="center" wrapText="1"/>
    </xf>
    <xf numFmtId="0" fontId="139" fillId="6" borderId="18" xfId="0" applyFont="1" applyFill="1" applyBorder="1" applyAlignment="1">
      <alignment horizontal="center" wrapText="1"/>
    </xf>
    <xf numFmtId="0" fontId="139" fillId="6" borderId="55" xfId="0" applyFont="1" applyFill="1" applyBorder="1" applyAlignment="1">
      <alignment horizontal="center" wrapText="1"/>
    </xf>
    <xf numFmtId="0" fontId="139" fillId="6" borderId="63" xfId="0" applyFont="1" applyFill="1" applyBorder="1" applyAlignment="1">
      <alignment horizontal="center" wrapText="1"/>
    </xf>
    <xf numFmtId="0" fontId="139" fillId="6" borderId="19" xfId="0" applyFont="1" applyFill="1" applyBorder="1" applyAlignment="1">
      <alignment horizontal="center" wrapText="1"/>
    </xf>
    <xf numFmtId="0" fontId="9" fillId="6" borderId="57" xfId="0" applyFont="1" applyFill="1" applyBorder="1" applyAlignment="1">
      <alignment horizontal="center"/>
    </xf>
    <xf numFmtId="0" fontId="9" fillId="6" borderId="43" xfId="0" applyFont="1" applyFill="1" applyBorder="1" applyAlignment="1">
      <alignment horizontal="center"/>
    </xf>
    <xf numFmtId="0" fontId="9" fillId="6" borderId="34" xfId="0" applyFont="1" applyFill="1" applyBorder="1" applyAlignment="1">
      <alignment horizontal="center"/>
    </xf>
    <xf numFmtId="49" fontId="3" fillId="6" borderId="57" xfId="0" applyNumberFormat="1" applyFont="1" applyFill="1" applyBorder="1" applyAlignment="1">
      <alignment horizontal="center" vertical="center" wrapText="1"/>
    </xf>
    <xf numFmtId="49" fontId="3" fillId="6" borderId="43" xfId="0" applyNumberFormat="1" applyFont="1" applyFill="1" applyBorder="1" applyAlignment="1">
      <alignment horizontal="center" vertical="center" wrapText="1"/>
    </xf>
    <xf numFmtId="49" fontId="3" fillId="6" borderId="34" xfId="0" applyNumberFormat="1" applyFont="1" applyFill="1" applyBorder="1" applyAlignment="1">
      <alignment horizontal="center" vertical="center" wrapText="1"/>
    </xf>
    <xf numFmtId="3" fontId="5" fillId="7" borderId="57" xfId="0" applyNumberFormat="1" applyFont="1" applyFill="1" applyBorder="1" applyAlignment="1">
      <alignment horizontal="center"/>
    </xf>
    <xf numFmtId="3" fontId="5" fillId="7" borderId="43" xfId="0" applyNumberFormat="1" applyFont="1" applyFill="1" applyBorder="1" applyAlignment="1">
      <alignment horizontal="center"/>
    </xf>
    <xf numFmtId="3" fontId="5" fillId="7" borderId="34" xfId="0" applyNumberFormat="1" applyFont="1" applyFill="1" applyBorder="1" applyAlignment="1">
      <alignment horizontal="center"/>
    </xf>
    <xf numFmtId="3" fontId="15" fillId="49" borderId="57" xfId="0" applyNumberFormat="1" applyFont="1" applyFill="1" applyBorder="1" applyAlignment="1">
      <alignment horizontal="center"/>
    </xf>
    <xf numFmtId="3" fontId="15" fillId="49" borderId="43" xfId="0" applyNumberFormat="1" applyFont="1" applyFill="1" applyBorder="1" applyAlignment="1">
      <alignment horizontal="center"/>
    </xf>
    <xf numFmtId="3" fontId="15" fillId="49" borderId="34" xfId="0" applyNumberFormat="1" applyFont="1" applyFill="1" applyBorder="1" applyAlignment="1">
      <alignment horizontal="center"/>
    </xf>
    <xf numFmtId="0" fontId="17" fillId="0" borderId="57" xfId="0" applyFont="1" applyFill="1" applyBorder="1" applyAlignment="1">
      <alignment horizontal="center"/>
    </xf>
    <xf numFmtId="0" fontId="17" fillId="0" borderId="43" xfId="0" applyFont="1" applyFill="1" applyBorder="1" applyAlignment="1">
      <alignment horizontal="center"/>
    </xf>
    <xf numFmtId="0" fontId="17" fillId="0" borderId="34" xfId="0" applyFont="1" applyFill="1" applyBorder="1" applyAlignment="1">
      <alignment horizontal="center"/>
    </xf>
    <xf numFmtId="49" fontId="3" fillId="7" borderId="57" xfId="0" applyNumberFormat="1" applyFont="1" applyFill="1" applyBorder="1" applyAlignment="1">
      <alignment horizontal="center" vertical="center" wrapText="1"/>
    </xf>
    <xf numFmtId="49" fontId="3" fillId="7" borderId="43" xfId="0" applyNumberFormat="1" applyFont="1" applyFill="1" applyBorder="1" applyAlignment="1">
      <alignment horizontal="center" vertical="center" wrapText="1"/>
    </xf>
    <xf numFmtId="49" fontId="13" fillId="35" borderId="10" xfId="0" applyNumberFormat="1" applyFont="1" applyFill="1" applyBorder="1" applyAlignment="1">
      <alignment horizontal="center" vertical="center" wrapText="1"/>
    </xf>
    <xf numFmtId="0" fontId="0" fillId="0" borderId="53" xfId="0" applyBorder="1" applyAlignment="1">
      <alignment horizontal="center" vertical="center" wrapText="1"/>
    </xf>
    <xf numFmtId="0" fontId="3" fillId="35" borderId="55" xfId="0" applyFont="1" applyFill="1" applyBorder="1" applyAlignment="1">
      <alignment horizontal="center" vertical="center" wrapText="1"/>
    </xf>
    <xf numFmtId="0" fontId="3" fillId="35" borderId="63" xfId="0" applyFont="1" applyFill="1" applyBorder="1" applyAlignment="1">
      <alignment horizontal="center" vertical="center" wrapText="1"/>
    </xf>
    <xf numFmtId="0" fontId="3" fillId="35" borderId="19" xfId="0" applyFont="1" applyFill="1" applyBorder="1" applyAlignment="1">
      <alignment horizontal="center" vertical="center" wrapText="1"/>
    </xf>
    <xf numFmtId="0" fontId="10" fillId="0" borderId="57" xfId="0" applyFont="1" applyBorder="1" applyAlignment="1">
      <alignment horizontal="center" wrapText="1"/>
    </xf>
    <xf numFmtId="0" fontId="10" fillId="0" borderId="43" xfId="0" applyFont="1" applyBorder="1" applyAlignment="1">
      <alignment horizontal="center" wrapText="1"/>
    </xf>
    <xf numFmtId="0" fontId="10" fillId="0" borderId="34" xfId="0" applyFont="1" applyBorder="1" applyAlignment="1">
      <alignment horizontal="center" wrapText="1"/>
    </xf>
    <xf numFmtId="0" fontId="20" fillId="33" borderId="57" xfId="0" applyFont="1" applyFill="1" applyBorder="1" applyAlignment="1">
      <alignment horizontal="center" wrapText="1"/>
    </xf>
    <xf numFmtId="0" fontId="20" fillId="33" borderId="43" xfId="0" applyFont="1" applyFill="1" applyBorder="1" applyAlignment="1">
      <alignment horizontal="center" wrapText="1"/>
    </xf>
    <xf numFmtId="0" fontId="20" fillId="33" borderId="34" xfId="0" applyFont="1" applyFill="1" applyBorder="1" applyAlignment="1">
      <alignment horizontal="center" wrapText="1"/>
    </xf>
    <xf numFmtId="0" fontId="49" fillId="34" borderId="57" xfId="0" applyFont="1" applyFill="1" applyBorder="1" applyAlignment="1">
      <alignment horizontal="center"/>
    </xf>
    <xf numFmtId="0" fontId="10" fillId="34" borderId="43" xfId="0" applyFont="1" applyFill="1" applyBorder="1" applyAlignment="1">
      <alignment horizontal="center"/>
    </xf>
    <xf numFmtId="0" fontId="10" fillId="34" borderId="34" xfId="0" applyFont="1" applyFill="1" applyBorder="1" applyAlignment="1">
      <alignment horizontal="center"/>
    </xf>
    <xf numFmtId="0" fontId="3" fillId="35" borderId="54" xfId="0" applyFont="1" applyFill="1" applyBorder="1" applyAlignment="1">
      <alignment horizontal="center" vertical="center" wrapText="1"/>
    </xf>
    <xf numFmtId="0" fontId="3" fillId="35" borderId="68" xfId="0" applyFont="1" applyFill="1" applyBorder="1" applyAlignment="1">
      <alignment horizontal="center" vertical="center" wrapText="1"/>
    </xf>
    <xf numFmtId="0" fontId="3" fillId="35" borderId="18" xfId="0" applyFont="1" applyFill="1" applyBorder="1" applyAlignment="1">
      <alignment horizontal="center" vertical="center" wrapText="1"/>
    </xf>
    <xf numFmtId="49" fontId="3" fillId="35" borderId="57" xfId="0" applyNumberFormat="1" applyFont="1" applyFill="1" applyBorder="1" applyAlignment="1">
      <alignment horizontal="center" vertical="center" wrapText="1"/>
    </xf>
    <xf numFmtId="0" fontId="44" fillId="0" borderId="43" xfId="0" applyFont="1" applyBorder="1" applyAlignment="1">
      <alignment/>
    </xf>
    <xf numFmtId="0" fontId="11" fillId="0" borderId="10" xfId="0" applyFont="1" applyFill="1" applyBorder="1" applyAlignment="1">
      <alignment horizontal="center" vertical="center" wrapText="1"/>
    </xf>
    <xf numFmtId="0" fontId="11" fillId="0" borderId="69"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2" fillId="0" borderId="53" xfId="0" applyFont="1" applyFill="1" applyBorder="1" applyAlignment="1">
      <alignment horizontal="center" vertical="center" wrapText="1"/>
    </xf>
    <xf numFmtId="0" fontId="16" fillId="0" borderId="57" xfId="0" applyFont="1" applyBorder="1" applyAlignment="1">
      <alignment horizontal="center" wrapText="1"/>
    </xf>
    <xf numFmtId="0" fontId="16" fillId="0" borderId="43" xfId="0" applyFont="1" applyBorder="1" applyAlignment="1">
      <alignment horizontal="center" wrapText="1"/>
    </xf>
    <xf numFmtId="0" fontId="16" fillId="0" borderId="34" xfId="0" applyFont="1" applyBorder="1" applyAlignment="1">
      <alignment horizontal="center" wrapText="1"/>
    </xf>
    <xf numFmtId="0" fontId="3" fillId="0" borderId="10" xfId="0" applyFont="1" applyBorder="1" applyAlignment="1">
      <alignment horizontal="center" vertical="center" wrapText="1"/>
    </xf>
    <xf numFmtId="0" fontId="3" fillId="0" borderId="69" xfId="0" applyFont="1" applyBorder="1" applyAlignment="1">
      <alignment horizontal="center" vertical="center" wrapText="1"/>
    </xf>
    <xf numFmtId="0" fontId="44" fillId="0" borderId="53" xfId="0" applyFont="1" applyBorder="1" applyAlignment="1">
      <alignment horizontal="center" vertical="center" wrapText="1"/>
    </xf>
    <xf numFmtId="0" fontId="10" fillId="0" borderId="57" xfId="0" applyFont="1" applyBorder="1" applyAlignment="1">
      <alignment horizontal="center"/>
    </xf>
    <xf numFmtId="0" fontId="10" fillId="0" borderId="43" xfId="0" applyFont="1" applyBorder="1" applyAlignment="1">
      <alignment horizontal="center"/>
    </xf>
    <xf numFmtId="0" fontId="10" fillId="0" borderId="34" xfId="0" applyFont="1" applyBorder="1" applyAlignment="1">
      <alignment horizontal="center"/>
    </xf>
    <xf numFmtId="0" fontId="31" fillId="0" borderId="10"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44" fillId="0" borderId="53" xfId="0" applyFont="1" applyFill="1" applyBorder="1" applyAlignment="1">
      <alignment horizontal="center" vertical="center" wrapText="1"/>
    </xf>
    <xf numFmtId="0" fontId="44" fillId="0" borderId="57" xfId="0" applyFont="1" applyBorder="1" applyAlignment="1">
      <alignment horizontal="center"/>
    </xf>
    <xf numFmtId="0" fontId="44" fillId="0" borderId="43" xfId="0" applyFont="1" applyBorder="1" applyAlignment="1">
      <alignment horizontal="center"/>
    </xf>
    <xf numFmtId="0" fontId="44" fillId="0" borderId="34" xfId="0" applyFont="1" applyBorder="1" applyAlignment="1">
      <alignment horizontal="center"/>
    </xf>
    <xf numFmtId="0" fontId="3" fillId="0" borderId="10" xfId="0" applyFont="1" applyFill="1" applyBorder="1" applyAlignment="1">
      <alignment horizontal="center" vertical="center" wrapText="1"/>
    </xf>
    <xf numFmtId="0" fontId="11" fillId="0" borderId="57" xfId="0" applyFont="1" applyBorder="1" applyAlignment="1">
      <alignment horizontal="center" vertical="center" wrapText="1"/>
    </xf>
    <xf numFmtId="0" fontId="11" fillId="0" borderId="43" xfId="0" applyFont="1" applyBorder="1" applyAlignment="1">
      <alignment horizontal="center" vertical="center" wrapText="1"/>
    </xf>
    <xf numFmtId="0" fontId="11" fillId="0" borderId="34" xfId="0" applyFont="1" applyBorder="1" applyAlignment="1">
      <alignment horizontal="center" vertical="center" wrapText="1"/>
    </xf>
    <xf numFmtId="0" fontId="3" fillId="0" borderId="11" xfId="0" applyFont="1" applyFill="1" applyBorder="1" applyAlignment="1">
      <alignment horizontal="center" vertical="center" wrapText="1"/>
    </xf>
    <xf numFmtId="0" fontId="3" fillId="0" borderId="31" xfId="0" applyFont="1" applyBorder="1" applyAlignment="1">
      <alignment wrapText="1"/>
    </xf>
    <xf numFmtId="0" fontId="5" fillId="0" borderId="32" xfId="0" applyFont="1" applyBorder="1" applyAlignment="1">
      <alignment wrapText="1"/>
    </xf>
    <xf numFmtId="0" fontId="5" fillId="0" borderId="33" xfId="0" applyFont="1" applyBorder="1" applyAlignment="1">
      <alignment wrapText="1"/>
    </xf>
    <xf numFmtId="0" fontId="44" fillId="35" borderId="68" xfId="0" applyFont="1" applyFill="1" applyBorder="1" applyAlignment="1">
      <alignment horizontal="center" vertical="center" wrapText="1"/>
    </xf>
    <xf numFmtId="0" fontId="44" fillId="35" borderId="18" xfId="0" applyFont="1" applyFill="1" applyBorder="1" applyAlignment="1">
      <alignment horizontal="center" vertical="center" wrapText="1"/>
    </xf>
    <xf numFmtId="0" fontId="44" fillId="35" borderId="55" xfId="0" applyFont="1" applyFill="1" applyBorder="1" applyAlignment="1">
      <alignment horizontal="center" vertical="center" wrapText="1"/>
    </xf>
    <xf numFmtId="0" fontId="44" fillId="35" borderId="63" xfId="0" applyFont="1" applyFill="1" applyBorder="1" applyAlignment="1">
      <alignment horizontal="center" vertical="center" wrapText="1"/>
    </xf>
    <xf numFmtId="0" fontId="44" fillId="35" borderId="19" xfId="0" applyFont="1" applyFill="1" applyBorder="1" applyAlignment="1">
      <alignment horizontal="center" vertical="center" wrapText="1"/>
    </xf>
    <xf numFmtId="49" fontId="3" fillId="35" borderId="43" xfId="0" applyNumberFormat="1" applyFont="1" applyFill="1" applyBorder="1" applyAlignment="1">
      <alignment horizontal="center" vertical="center" wrapText="1"/>
    </xf>
    <xf numFmtId="0" fontId="22" fillId="36" borderId="0" xfId="0" applyFont="1" applyFill="1" applyBorder="1" applyAlignment="1">
      <alignment wrapText="1"/>
    </xf>
    <xf numFmtId="49" fontId="3" fillId="3" borderId="57" xfId="0" applyNumberFormat="1" applyFont="1" applyFill="1" applyBorder="1" applyAlignment="1">
      <alignment horizontal="center" vertical="center" wrapText="1"/>
    </xf>
    <xf numFmtId="49" fontId="3" fillId="3" borderId="43" xfId="0" applyNumberFormat="1" applyFont="1" applyFill="1" applyBorder="1" applyAlignment="1">
      <alignment horizontal="center" vertical="center" wrapText="1"/>
    </xf>
    <xf numFmtId="49" fontId="3" fillId="3" borderId="34" xfId="0" applyNumberFormat="1" applyFont="1" applyFill="1" applyBorder="1" applyAlignment="1">
      <alignment horizontal="center" vertical="center" wrapText="1"/>
    </xf>
    <xf numFmtId="0" fontId="68" fillId="33" borderId="57" xfId="0" applyFont="1" applyFill="1" applyBorder="1" applyAlignment="1">
      <alignment horizontal="center" wrapText="1"/>
    </xf>
    <xf numFmtId="0" fontId="68" fillId="33" borderId="43" xfId="0" applyFont="1" applyFill="1" applyBorder="1" applyAlignment="1">
      <alignment horizontal="center" wrapText="1"/>
    </xf>
    <xf numFmtId="0" fontId="68" fillId="33" borderId="34" xfId="0" applyFont="1" applyFill="1" applyBorder="1" applyAlignment="1">
      <alignment horizontal="center" wrapText="1"/>
    </xf>
    <xf numFmtId="0" fontId="15" fillId="0" borderId="0" xfId="0" applyFont="1" applyAlignment="1">
      <alignment horizontal="center" vertical="center"/>
    </xf>
    <xf numFmtId="14" fontId="2" fillId="0" borderId="0" xfId="0" applyNumberFormat="1" applyFont="1" applyAlignment="1">
      <alignment horizontal="right"/>
    </xf>
    <xf numFmtId="4" fontId="2" fillId="0" borderId="57" xfId="0" applyNumberFormat="1" applyFont="1" applyBorder="1" applyAlignment="1">
      <alignment horizontal="center"/>
    </xf>
    <xf numFmtId="4" fontId="2" fillId="0" borderId="43" xfId="0" applyNumberFormat="1" applyFont="1" applyBorder="1" applyAlignment="1">
      <alignment horizontal="center"/>
    </xf>
    <xf numFmtId="4" fontId="2" fillId="0" borderId="34" xfId="0" applyNumberFormat="1" applyFont="1" applyBorder="1" applyAlignment="1">
      <alignment horizontal="center"/>
    </xf>
    <xf numFmtId="0" fontId="2" fillId="35" borderId="49" xfId="0" applyFont="1" applyFill="1" applyBorder="1" applyAlignment="1">
      <alignment horizontal="center" vertical="center" wrapText="1"/>
    </xf>
    <xf numFmtId="0" fontId="2" fillId="35" borderId="14" xfId="0" applyFont="1" applyFill="1" applyBorder="1" applyAlignment="1">
      <alignment horizontal="center" vertical="center" wrapText="1"/>
    </xf>
    <xf numFmtId="0" fontId="2" fillId="35" borderId="50" xfId="0" applyFont="1" applyFill="1" applyBorder="1" applyAlignment="1">
      <alignment horizontal="center" vertical="center" wrapText="1"/>
    </xf>
    <xf numFmtId="4" fontId="2" fillId="35" borderId="31" xfId="0" applyNumberFormat="1" applyFont="1" applyFill="1" applyBorder="1" applyAlignment="1">
      <alignment horizontal="center" vertical="center"/>
    </xf>
    <xf numFmtId="4" fontId="2" fillId="35" borderId="83" xfId="0" applyNumberFormat="1" applyFont="1" applyFill="1" applyBorder="1" applyAlignment="1">
      <alignment horizontal="center" vertical="center"/>
    </xf>
    <xf numFmtId="4" fontId="2" fillId="35" borderId="32" xfId="0" applyNumberFormat="1" applyFont="1" applyFill="1" applyBorder="1" applyAlignment="1">
      <alignment horizontal="center" vertical="center"/>
    </xf>
    <xf numFmtId="4" fontId="2" fillId="35" borderId="33" xfId="0" applyNumberFormat="1" applyFont="1" applyFill="1" applyBorder="1" applyAlignment="1">
      <alignment horizontal="center" vertical="center"/>
    </xf>
    <xf numFmtId="0" fontId="2" fillId="0" borderId="0" xfId="0" applyFont="1" applyAlignment="1">
      <alignment wrapText="1"/>
    </xf>
    <xf numFmtId="4" fontId="2" fillId="41" borderId="40" xfId="0" applyNumberFormat="1" applyFont="1" applyFill="1" applyBorder="1" applyAlignment="1">
      <alignment horizontal="left" vertical="center"/>
    </xf>
    <xf numFmtId="4" fontId="2" fillId="41" borderId="67" xfId="0" applyNumberFormat="1" applyFont="1" applyFill="1" applyBorder="1" applyAlignment="1">
      <alignment horizontal="left" vertical="center"/>
    </xf>
    <xf numFmtId="4" fontId="2" fillId="35" borderId="22" xfId="0" applyNumberFormat="1" applyFont="1" applyFill="1" applyBorder="1" applyAlignment="1">
      <alignment horizontal="center" vertical="center" wrapText="1"/>
    </xf>
    <xf numFmtId="4" fontId="2" fillId="35" borderId="21" xfId="0" applyNumberFormat="1" applyFont="1" applyFill="1" applyBorder="1" applyAlignment="1">
      <alignment horizontal="center" vertical="center" wrapText="1"/>
    </xf>
    <xf numFmtId="4" fontId="2" fillId="35" borderId="10" xfId="0" applyNumberFormat="1" applyFont="1" applyFill="1" applyBorder="1" applyAlignment="1">
      <alignment horizontal="center" vertical="center" wrapText="1"/>
    </xf>
    <xf numFmtId="4" fontId="2" fillId="35" borderId="53" xfId="0" applyNumberFormat="1" applyFont="1" applyFill="1" applyBorder="1" applyAlignment="1">
      <alignment horizontal="center" vertical="center" wrapText="1"/>
    </xf>
    <xf numFmtId="4" fontId="0" fillId="0" borderId="68" xfId="0" applyNumberFormat="1" applyBorder="1" applyAlignment="1">
      <alignment horizontal="center"/>
    </xf>
    <xf numFmtId="4" fontId="2" fillId="35" borderId="49" xfId="0" applyNumberFormat="1" applyFont="1" applyFill="1" applyBorder="1" applyAlignment="1">
      <alignment horizontal="center" vertical="center" wrapText="1"/>
    </xf>
    <xf numFmtId="4" fontId="2" fillId="35" borderId="50" xfId="0" applyNumberFormat="1" applyFont="1" applyFill="1" applyBorder="1" applyAlignment="1">
      <alignment horizontal="center" vertical="center" wrapText="1"/>
    </xf>
    <xf numFmtId="4" fontId="2" fillId="35" borderId="31" xfId="0" applyNumberFormat="1" applyFont="1" applyFill="1" applyBorder="1" applyAlignment="1">
      <alignment horizontal="center" vertical="center" wrapText="1"/>
    </xf>
    <xf numFmtId="4" fontId="2" fillId="35" borderId="33" xfId="0" applyNumberFormat="1" applyFont="1" applyFill="1" applyBorder="1" applyAlignment="1">
      <alignment horizontal="center" vertical="center" wrapText="1"/>
    </xf>
    <xf numFmtId="4" fontId="2" fillId="35" borderId="78" xfId="0" applyNumberFormat="1" applyFont="1" applyFill="1" applyBorder="1" applyAlignment="1">
      <alignment horizontal="center" vertical="center" wrapText="1"/>
    </xf>
    <xf numFmtId="4" fontId="2" fillId="35" borderId="32" xfId="0" applyNumberFormat="1" applyFont="1" applyFill="1" applyBorder="1" applyAlignment="1">
      <alignment horizontal="center" vertical="center" wrapText="1"/>
    </xf>
    <xf numFmtId="0" fontId="0" fillId="0" borderId="0" xfId="0" applyAlignment="1">
      <alignment wrapText="1"/>
    </xf>
    <xf numFmtId="4" fontId="2" fillId="35" borderId="82" xfId="0" applyNumberFormat="1" applyFont="1" applyFill="1" applyBorder="1" applyAlignment="1">
      <alignment horizontal="center" vertical="center" wrapText="1"/>
    </xf>
    <xf numFmtId="4" fontId="2" fillId="35" borderId="20" xfId="0" applyNumberFormat="1" applyFont="1" applyFill="1" applyBorder="1" applyAlignment="1">
      <alignment horizontal="center" vertical="center" wrapText="1"/>
    </xf>
    <xf numFmtId="4" fontId="2" fillId="35" borderId="65" xfId="0" applyNumberFormat="1" applyFont="1" applyFill="1" applyBorder="1" applyAlignment="1">
      <alignment horizontal="center" vertical="center" wrapText="1"/>
    </xf>
    <xf numFmtId="4" fontId="2" fillId="35" borderId="14" xfId="0" applyNumberFormat="1" applyFont="1" applyFill="1" applyBorder="1" applyAlignment="1">
      <alignment horizontal="center" vertical="center" wrapText="1"/>
    </xf>
    <xf numFmtId="4" fontId="2" fillId="35" borderId="56" xfId="0" applyNumberFormat="1" applyFont="1" applyFill="1" applyBorder="1" applyAlignment="1">
      <alignment horizontal="center" vertical="center" wrapText="1"/>
    </xf>
    <xf numFmtId="14" fontId="6" fillId="37" borderId="54" xfId="0" applyNumberFormat="1" applyFont="1" applyFill="1" applyBorder="1" applyAlignment="1">
      <alignment horizontal="center"/>
    </xf>
    <xf numFmtId="14" fontId="6" fillId="37" borderId="68" xfId="0" applyNumberFormat="1" applyFont="1" applyFill="1" applyBorder="1" applyAlignment="1">
      <alignment horizontal="center"/>
    </xf>
    <xf numFmtId="0" fontId="6" fillId="0" borderId="0" xfId="0" applyFont="1" applyAlignment="1">
      <alignment horizontal="center" vertical="center"/>
    </xf>
    <xf numFmtId="14" fontId="6" fillId="0" borderId="0" xfId="0" applyNumberFormat="1" applyFont="1" applyAlignment="1">
      <alignment horizontal="right"/>
    </xf>
    <xf numFmtId="0" fontId="6" fillId="35" borderId="49" xfId="0" applyFont="1" applyFill="1" applyBorder="1" applyAlignment="1">
      <alignment horizontal="center" vertical="center" wrapText="1"/>
    </xf>
    <xf numFmtId="0" fontId="6" fillId="35" borderId="14" xfId="0" applyFont="1" applyFill="1" applyBorder="1" applyAlignment="1">
      <alignment horizontal="center" vertical="center" wrapText="1"/>
    </xf>
    <xf numFmtId="0" fontId="6" fillId="35" borderId="50" xfId="0" applyFont="1" applyFill="1" applyBorder="1" applyAlignment="1">
      <alignment horizontal="center" vertical="center" wrapText="1"/>
    </xf>
    <xf numFmtId="4" fontId="6" fillId="35" borderId="31" xfId="0" applyNumberFormat="1" applyFont="1" applyFill="1" applyBorder="1" applyAlignment="1">
      <alignment horizontal="center" vertical="center"/>
    </xf>
    <xf numFmtId="4" fontId="6" fillId="35" borderId="83" xfId="0" applyNumberFormat="1" applyFont="1" applyFill="1" applyBorder="1" applyAlignment="1">
      <alignment horizontal="center" vertical="center"/>
    </xf>
    <xf numFmtId="4" fontId="6" fillId="35" borderId="32" xfId="0" applyNumberFormat="1" applyFont="1" applyFill="1" applyBorder="1" applyAlignment="1">
      <alignment horizontal="center" vertical="center"/>
    </xf>
    <xf numFmtId="4" fontId="6" fillId="35" borderId="33" xfId="0" applyNumberFormat="1" applyFont="1" applyFill="1" applyBorder="1" applyAlignment="1">
      <alignment horizontal="center" vertical="center"/>
    </xf>
    <xf numFmtId="4" fontId="6" fillId="35" borderId="49" xfId="0" applyNumberFormat="1" applyFont="1" applyFill="1" applyBorder="1" applyAlignment="1">
      <alignment horizontal="center" vertical="center" wrapText="1"/>
    </xf>
    <xf numFmtId="4" fontId="6" fillId="35" borderId="14" xfId="0" applyNumberFormat="1" applyFont="1" applyFill="1" applyBorder="1" applyAlignment="1">
      <alignment horizontal="center" vertical="center" wrapText="1"/>
    </xf>
    <xf numFmtId="4" fontId="6" fillId="35" borderId="50" xfId="0" applyNumberFormat="1" applyFont="1" applyFill="1" applyBorder="1" applyAlignment="1">
      <alignment horizontal="center" vertical="center" wrapText="1"/>
    </xf>
    <xf numFmtId="4" fontId="6" fillId="35" borderId="22" xfId="0" applyNumberFormat="1" applyFont="1" applyFill="1" applyBorder="1" applyAlignment="1">
      <alignment horizontal="center" vertical="center" wrapText="1"/>
    </xf>
    <xf numFmtId="4" fontId="6" fillId="35" borderId="56" xfId="0" applyNumberFormat="1" applyFont="1" applyFill="1" applyBorder="1" applyAlignment="1">
      <alignment horizontal="center" vertical="center" wrapText="1"/>
    </xf>
    <xf numFmtId="4" fontId="5" fillId="37" borderId="40" xfId="0" applyNumberFormat="1" applyFont="1" applyFill="1" applyBorder="1" applyAlignment="1">
      <alignment horizontal="left" vertical="center"/>
    </xf>
    <xf numFmtId="4" fontId="5" fillId="37" borderId="67" xfId="0" applyNumberFormat="1" applyFont="1" applyFill="1" applyBorder="1" applyAlignment="1">
      <alignment horizontal="left" vertical="center"/>
    </xf>
    <xf numFmtId="4" fontId="6" fillId="35" borderId="10" xfId="0" applyNumberFormat="1" applyFont="1" applyFill="1" applyBorder="1" applyAlignment="1">
      <alignment horizontal="center" vertical="center" wrapText="1"/>
    </xf>
    <xf numFmtId="4" fontId="6" fillId="35" borderId="53" xfId="0" applyNumberFormat="1" applyFont="1" applyFill="1" applyBorder="1" applyAlignment="1">
      <alignment horizontal="center" vertical="center" wrapText="1"/>
    </xf>
    <xf numFmtId="4" fontId="6" fillId="35" borderId="31" xfId="0" applyNumberFormat="1" applyFont="1" applyFill="1" applyBorder="1" applyAlignment="1">
      <alignment horizontal="center" vertical="center" wrapText="1"/>
    </xf>
    <xf numFmtId="4" fontId="6" fillId="35" borderId="33" xfId="0" applyNumberFormat="1" applyFont="1" applyFill="1" applyBorder="1" applyAlignment="1">
      <alignment horizontal="center" vertical="center" wrapText="1"/>
    </xf>
    <xf numFmtId="4" fontId="6" fillId="35" borderId="78" xfId="0" applyNumberFormat="1" applyFont="1" applyFill="1" applyBorder="1" applyAlignment="1">
      <alignment horizontal="center" vertical="center" wrapText="1"/>
    </xf>
    <xf numFmtId="4" fontId="6" fillId="35" borderId="32" xfId="0" applyNumberFormat="1" applyFont="1" applyFill="1" applyBorder="1" applyAlignment="1">
      <alignment horizontal="center" vertical="center" wrapText="1"/>
    </xf>
    <xf numFmtId="14" fontId="5" fillId="37" borderId="54" xfId="0" applyNumberFormat="1" applyFont="1" applyFill="1" applyBorder="1" applyAlignment="1">
      <alignment horizontal="center"/>
    </xf>
    <xf numFmtId="14" fontId="5" fillId="37" borderId="68" xfId="0" applyNumberFormat="1" applyFont="1" applyFill="1" applyBorder="1" applyAlignment="1">
      <alignment horizontal="center"/>
    </xf>
    <xf numFmtId="4" fontId="6" fillId="35" borderId="21" xfId="0" applyNumberFormat="1" applyFont="1" applyFill="1" applyBorder="1" applyAlignment="1">
      <alignment horizontal="center" vertical="center" wrapText="1"/>
    </xf>
    <xf numFmtId="4" fontId="6" fillId="35" borderId="82" xfId="0" applyNumberFormat="1" applyFont="1" applyFill="1" applyBorder="1" applyAlignment="1">
      <alignment horizontal="center" vertical="center" wrapText="1"/>
    </xf>
    <xf numFmtId="4" fontId="6" fillId="35" borderId="20" xfId="0" applyNumberFormat="1" applyFont="1" applyFill="1" applyBorder="1" applyAlignment="1">
      <alignment horizontal="center" vertical="center" wrapText="1"/>
    </xf>
    <xf numFmtId="4" fontId="6" fillId="35" borderId="65" xfId="0" applyNumberFormat="1" applyFont="1" applyFill="1" applyBorder="1" applyAlignment="1">
      <alignment horizontal="center" vertical="center" wrapText="1"/>
    </xf>
    <xf numFmtId="4" fontId="5" fillId="35" borderId="31" xfId="0" applyNumberFormat="1" applyFont="1" applyFill="1" applyBorder="1" applyAlignment="1">
      <alignment horizontal="center" vertical="center" wrapText="1"/>
    </xf>
    <xf numFmtId="4" fontId="5" fillId="35" borderId="78" xfId="0" applyNumberFormat="1" applyFont="1" applyFill="1" applyBorder="1" applyAlignment="1">
      <alignment horizontal="center" vertical="center" wrapText="1"/>
    </xf>
    <xf numFmtId="4" fontId="5" fillId="35" borderId="32" xfId="0" applyNumberFormat="1" applyFont="1" applyFill="1" applyBorder="1" applyAlignment="1">
      <alignment horizontal="center" vertical="center" wrapText="1"/>
    </xf>
    <xf numFmtId="4" fontId="5" fillId="35" borderId="33" xfId="0" applyNumberFormat="1" applyFont="1" applyFill="1" applyBorder="1" applyAlignment="1">
      <alignment horizontal="center" vertical="center" wrapText="1"/>
    </xf>
    <xf numFmtId="4" fontId="5" fillId="35" borderId="10" xfId="0" applyNumberFormat="1" applyFont="1" applyFill="1" applyBorder="1" applyAlignment="1">
      <alignment horizontal="center" vertical="center" wrapText="1"/>
    </xf>
    <xf numFmtId="4" fontId="5" fillId="35" borderId="53" xfId="0" applyNumberFormat="1" applyFont="1" applyFill="1" applyBorder="1" applyAlignment="1">
      <alignment horizontal="center" vertical="center" wrapText="1"/>
    </xf>
    <xf numFmtId="49" fontId="14" fillId="0" borderId="0" xfId="0" applyNumberFormat="1" applyFont="1" applyAlignment="1">
      <alignment horizontal="center" vertical="center" wrapText="1"/>
    </xf>
    <xf numFmtId="0" fontId="0" fillId="0" borderId="0" xfId="0" applyAlignment="1">
      <alignment vertical="center" wrapText="1"/>
    </xf>
    <xf numFmtId="0" fontId="5" fillId="35" borderId="49" xfId="0" applyFont="1" applyFill="1" applyBorder="1" applyAlignment="1">
      <alignment horizontal="center" vertical="center" wrapText="1"/>
    </xf>
    <xf numFmtId="0" fontId="5" fillId="35" borderId="14" xfId="0" applyFont="1" applyFill="1" applyBorder="1" applyAlignment="1">
      <alignment horizontal="center" vertical="center" wrapText="1"/>
    </xf>
    <xf numFmtId="0" fontId="5" fillId="35" borderId="50" xfId="0" applyFont="1" applyFill="1" applyBorder="1" applyAlignment="1">
      <alignment horizontal="center" vertical="center" wrapText="1"/>
    </xf>
    <xf numFmtId="4" fontId="5" fillId="35" borderId="49" xfId="0" applyNumberFormat="1" applyFont="1" applyFill="1" applyBorder="1" applyAlignment="1">
      <alignment horizontal="center" vertical="center" wrapText="1"/>
    </xf>
    <xf numFmtId="4" fontId="5" fillId="35" borderId="50" xfId="0" applyNumberFormat="1" applyFont="1" applyFill="1" applyBorder="1" applyAlignment="1">
      <alignment horizontal="center" vertical="center" wrapText="1"/>
    </xf>
    <xf numFmtId="4" fontId="5" fillId="35" borderId="34" xfId="0" applyNumberFormat="1" applyFont="1" applyFill="1" applyBorder="1" applyAlignment="1">
      <alignment horizontal="center" vertical="center" wrapText="1"/>
    </xf>
    <xf numFmtId="0" fontId="14" fillId="0" borderId="0" xfId="0" applyFont="1" applyAlignment="1">
      <alignment wrapText="1"/>
    </xf>
    <xf numFmtId="4" fontId="5" fillId="35" borderId="31" xfId="0" applyNumberFormat="1" applyFont="1" applyFill="1" applyBorder="1" applyAlignment="1">
      <alignment horizontal="center" vertical="center"/>
    </xf>
    <xf numFmtId="4" fontId="5" fillId="35" borderId="83" xfId="0" applyNumberFormat="1" applyFont="1" applyFill="1" applyBorder="1" applyAlignment="1">
      <alignment horizontal="center" vertical="center"/>
    </xf>
    <xf numFmtId="4" fontId="5" fillId="35" borderId="32" xfId="0" applyNumberFormat="1" applyFont="1" applyFill="1" applyBorder="1" applyAlignment="1">
      <alignment horizontal="center" vertical="center"/>
    </xf>
    <xf numFmtId="4" fontId="5" fillId="35" borderId="58" xfId="0" applyNumberFormat="1" applyFont="1" applyFill="1" applyBorder="1" applyAlignment="1">
      <alignment horizontal="center" vertical="center"/>
    </xf>
    <xf numFmtId="4" fontId="5" fillId="35" borderId="33" xfId="0" applyNumberFormat="1" applyFont="1" applyFill="1" applyBorder="1" applyAlignment="1">
      <alignment horizontal="center" vertical="center"/>
    </xf>
    <xf numFmtId="4" fontId="5" fillId="35" borderId="14" xfId="0" applyNumberFormat="1" applyFont="1" applyFill="1" applyBorder="1" applyAlignment="1">
      <alignment horizontal="center" vertical="center" wrapText="1"/>
    </xf>
    <xf numFmtId="0" fontId="9" fillId="0" borderId="0" xfId="0" applyFont="1" applyAlignment="1">
      <alignment horizontal="center" vertical="center" wrapText="1"/>
    </xf>
    <xf numFmtId="0" fontId="0" fillId="0" borderId="0" xfId="0" applyAlignment="1">
      <alignment horizontal="center" vertical="center" wrapText="1"/>
    </xf>
    <xf numFmtId="182" fontId="13" fillId="0" borderId="63" xfId="57" applyNumberFormat="1" applyFont="1" applyBorder="1" applyAlignment="1" applyProtection="1">
      <alignment horizontal="right" vertical="center" wrapText="1"/>
      <protection/>
    </xf>
    <xf numFmtId="0" fontId="0" fillId="0" borderId="63" xfId="0" applyBorder="1" applyAlignment="1">
      <alignment horizontal="right" vertical="center" wrapText="1"/>
    </xf>
    <xf numFmtId="0" fontId="13" fillId="35" borderId="10" xfId="0" applyFont="1" applyFill="1" applyBorder="1" applyAlignment="1">
      <alignment horizontal="center" vertical="center" wrapText="1"/>
    </xf>
    <xf numFmtId="0" fontId="0" fillId="0" borderId="53" xfId="0" applyBorder="1" applyAlignment="1">
      <alignment vertical="center" wrapText="1"/>
    </xf>
    <xf numFmtId="0" fontId="13" fillId="35" borderId="57" xfId="0" applyFont="1" applyFill="1" applyBorder="1" applyAlignment="1">
      <alignment horizontal="center" vertical="center" wrapText="1"/>
    </xf>
    <xf numFmtId="0" fontId="0" fillId="0" borderId="43" xfId="0" applyBorder="1" applyAlignment="1">
      <alignment horizontal="center" vertical="center" wrapText="1"/>
    </xf>
    <xf numFmtId="0" fontId="0" fillId="0" borderId="34" xfId="0" applyBorder="1" applyAlignment="1">
      <alignment horizontal="center" vertical="center" wrapText="1"/>
    </xf>
    <xf numFmtId="0" fontId="19" fillId="0" borderId="53" xfId="0" applyFont="1" applyBorder="1" applyAlignment="1">
      <alignment vertical="center" wrapText="1"/>
    </xf>
    <xf numFmtId="0" fontId="13" fillId="0" borderId="0" xfId="0" applyFont="1" applyAlignment="1">
      <alignment vertical="center" wrapText="1"/>
    </xf>
    <xf numFmtId="3" fontId="13" fillId="0" borderId="84" xfId="0" applyNumberFormat="1" applyFont="1" applyBorder="1" applyAlignment="1">
      <alignment horizontal="center" vertical="center" wrapText="1"/>
    </xf>
    <xf numFmtId="3" fontId="13" fillId="0" borderId="16" xfId="0" applyNumberFormat="1" applyFont="1" applyBorder="1" applyAlignment="1">
      <alignment horizontal="center" vertical="center" wrapText="1"/>
    </xf>
    <xf numFmtId="3" fontId="16" fillId="0" borderId="84" xfId="0" applyNumberFormat="1" applyFont="1" applyBorder="1" applyAlignment="1">
      <alignment horizontal="center" vertical="center"/>
    </xf>
    <xf numFmtId="3" fontId="16" fillId="0" borderId="37" xfId="0" applyNumberFormat="1" applyFont="1" applyBorder="1" applyAlignment="1">
      <alignment horizontal="center" vertical="center"/>
    </xf>
    <xf numFmtId="0" fontId="18" fillId="0" borderId="57" xfId="0" applyFont="1" applyBorder="1" applyAlignment="1">
      <alignment horizontal="center" vertical="center" wrapText="1"/>
    </xf>
    <xf numFmtId="0" fontId="18" fillId="0" borderId="34" xfId="0" applyFont="1" applyBorder="1" applyAlignment="1">
      <alignment horizontal="center" vertical="center" wrapText="1"/>
    </xf>
    <xf numFmtId="0" fontId="77" fillId="18" borderId="57" xfId="0" applyFont="1" applyFill="1" applyBorder="1" applyAlignment="1">
      <alignment horizontal="center" vertical="center" wrapText="1"/>
    </xf>
    <xf numFmtId="0" fontId="77" fillId="18" borderId="34" xfId="0" applyFont="1" applyFill="1" applyBorder="1" applyAlignment="1">
      <alignment horizontal="center" vertical="center" wrapText="1"/>
    </xf>
    <xf numFmtId="0" fontId="13" fillId="0" borderId="57" xfId="0" applyFont="1" applyBorder="1" applyAlignment="1">
      <alignment horizontal="center" vertical="center" wrapText="1"/>
    </xf>
    <xf numFmtId="0" fontId="13" fillId="0" borderId="34" xfId="0" applyFont="1" applyBorder="1" applyAlignment="1">
      <alignment horizontal="center" vertical="center" wrapText="1"/>
    </xf>
    <xf numFmtId="3" fontId="13" fillId="0" borderId="57" xfId="0" applyNumberFormat="1" applyFont="1" applyBorder="1" applyAlignment="1">
      <alignment horizontal="center" vertical="center" wrapText="1"/>
    </xf>
    <xf numFmtId="3" fontId="13" fillId="0" borderId="43" xfId="0" applyNumberFormat="1" applyFont="1" applyBorder="1" applyAlignment="1">
      <alignment horizontal="center" vertical="center" wrapText="1"/>
    </xf>
    <xf numFmtId="3" fontId="13" fillId="0" borderId="34" xfId="0" applyNumberFormat="1" applyFont="1" applyBorder="1" applyAlignment="1">
      <alignment horizontal="center" vertical="center" wrapText="1"/>
    </xf>
    <xf numFmtId="0" fontId="13" fillId="0" borderId="10" xfId="0" applyFont="1" applyBorder="1" applyAlignment="1">
      <alignment horizontal="center" vertical="center" wrapText="1"/>
    </xf>
    <xf numFmtId="0" fontId="13" fillId="0" borderId="53" xfId="0" applyFont="1" applyBorder="1" applyAlignment="1">
      <alignment horizontal="center" vertical="center" wrapText="1"/>
    </xf>
    <xf numFmtId="3" fontId="13" fillId="0" borderId="80" xfId="0" applyNumberFormat="1" applyFont="1" applyBorder="1" applyAlignment="1">
      <alignment horizontal="center" vertical="center" wrapText="1"/>
    </xf>
    <xf numFmtId="3" fontId="13" fillId="0" borderId="82" xfId="0" applyNumberFormat="1" applyFont="1" applyBorder="1" applyAlignment="1">
      <alignment horizontal="center" vertical="center" wrapText="1"/>
    </xf>
    <xf numFmtId="0" fontId="49" fillId="46" borderId="57" xfId="0" applyFont="1" applyFill="1" applyBorder="1" applyAlignment="1">
      <alignment horizontal="center" vertical="center" wrapText="1"/>
    </xf>
    <xf numFmtId="0" fontId="49" fillId="46" borderId="34" xfId="0" applyFont="1" applyFill="1" applyBorder="1" applyAlignment="1">
      <alignment horizontal="center" vertical="center" wrapText="1"/>
    </xf>
    <xf numFmtId="0" fontId="18" fillId="0" borderId="57" xfId="0" applyFont="1" applyBorder="1" applyAlignment="1">
      <alignment vertical="center" wrapText="1"/>
    </xf>
    <xf numFmtId="0" fontId="18" fillId="0" borderId="43" xfId="0" applyFont="1" applyBorder="1" applyAlignment="1">
      <alignment vertical="center" wrapText="1"/>
    </xf>
    <xf numFmtId="0" fontId="18" fillId="0" borderId="34" xfId="0" applyFont="1" applyBorder="1" applyAlignment="1">
      <alignment vertical="center" wrapText="1"/>
    </xf>
    <xf numFmtId="0" fontId="21" fillId="0" borderId="10"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53" xfId="0" applyFont="1" applyBorder="1" applyAlignment="1">
      <alignment horizontal="center" vertical="center" wrapText="1"/>
    </xf>
    <xf numFmtId="0" fontId="24" fillId="38" borderId="57" xfId="0" applyFont="1" applyFill="1" applyBorder="1" applyAlignment="1">
      <alignment horizontal="center" vertical="center" wrapText="1"/>
    </xf>
    <xf numFmtId="0" fontId="24" fillId="38" borderId="34" xfId="0" applyFont="1" applyFill="1" applyBorder="1" applyAlignment="1">
      <alignment horizontal="center" vertical="center" wrapText="1"/>
    </xf>
    <xf numFmtId="0" fontId="11" fillId="3" borderId="57" xfId="0" applyFont="1" applyFill="1" applyBorder="1" applyAlignment="1">
      <alignment horizontal="center" vertical="center" wrapText="1"/>
    </xf>
    <xf numFmtId="0" fontId="11" fillId="3" borderId="43" xfId="0" applyFont="1" applyFill="1" applyBorder="1" applyAlignment="1">
      <alignment horizontal="center" vertical="center" wrapText="1"/>
    </xf>
    <xf numFmtId="0" fontId="11" fillId="3" borderId="34" xfId="0" applyFont="1" applyFill="1" applyBorder="1" applyAlignment="1">
      <alignment horizontal="center" vertical="center" wrapText="1"/>
    </xf>
    <xf numFmtId="0" fontId="142" fillId="37" borderId="57" xfId="0" applyFont="1" applyFill="1" applyBorder="1" applyAlignment="1">
      <alignment vertical="center" wrapText="1"/>
    </xf>
    <xf numFmtId="0" fontId="142" fillId="37" borderId="43" xfId="0" applyFont="1" applyFill="1" applyBorder="1" applyAlignment="1">
      <alignment vertical="center" wrapText="1"/>
    </xf>
    <xf numFmtId="0" fontId="142" fillId="37" borderId="34" xfId="0" applyFont="1" applyFill="1" applyBorder="1" applyAlignment="1">
      <alignment vertical="center" wrapText="1"/>
    </xf>
    <xf numFmtId="0" fontId="27" fillId="0" borderId="10" xfId="0" applyFont="1" applyBorder="1" applyAlignment="1">
      <alignment horizontal="center" vertical="center" wrapText="1"/>
    </xf>
    <xf numFmtId="0" fontId="27" fillId="0" borderId="69" xfId="0" applyFont="1" applyBorder="1" applyAlignment="1">
      <alignment horizontal="center" vertical="center" wrapText="1"/>
    </xf>
    <xf numFmtId="0" fontId="27" fillId="0" borderId="53" xfId="0" applyFont="1" applyBorder="1" applyAlignment="1">
      <alignment horizontal="center" vertical="center" wrapText="1"/>
    </xf>
    <xf numFmtId="0" fontId="142" fillId="47" borderId="57" xfId="0" applyFont="1" applyFill="1" applyBorder="1" applyAlignment="1">
      <alignment horizontal="left" vertical="center" wrapText="1"/>
    </xf>
    <xf numFmtId="0" fontId="142" fillId="47" borderId="43" xfId="0" applyFont="1" applyFill="1" applyBorder="1" applyAlignment="1">
      <alignment horizontal="left" vertical="center" wrapText="1"/>
    </xf>
    <xf numFmtId="0" fontId="142" fillId="38" borderId="57" xfId="0" applyFont="1" applyFill="1" applyBorder="1" applyAlignment="1">
      <alignment horizontal="left" vertical="center" wrapText="1"/>
    </xf>
    <xf numFmtId="0" fontId="142" fillId="38" borderId="43" xfId="0" applyFont="1" applyFill="1" applyBorder="1" applyAlignment="1">
      <alignment horizontal="left" vertical="center" wrapText="1"/>
    </xf>
    <xf numFmtId="0" fontId="26" fillId="0" borderId="57" xfId="0" applyFont="1" applyBorder="1" applyAlignment="1">
      <alignment horizontal="center" vertical="center" wrapText="1"/>
    </xf>
    <xf numFmtId="0" fontId="26" fillId="0" borderId="34" xfId="0" applyFont="1" applyBorder="1" applyAlignment="1">
      <alignment horizontal="center" vertical="center" wrapText="1"/>
    </xf>
    <xf numFmtId="0" fontId="26" fillId="0" borderId="57" xfId="0" applyFont="1" applyBorder="1" applyAlignment="1">
      <alignment vertical="center" wrapText="1"/>
    </xf>
    <xf numFmtId="0" fontId="26" fillId="0" borderId="43" xfId="0" applyFont="1" applyBorder="1" applyAlignment="1">
      <alignment vertical="center" wrapText="1"/>
    </xf>
    <xf numFmtId="0" fontId="26" fillId="0" borderId="34" xfId="0" applyFont="1" applyBorder="1" applyAlignment="1">
      <alignment vertical="center" wrapText="1"/>
    </xf>
    <xf numFmtId="0" fontId="66" fillId="47" borderId="57" xfId="0" applyFont="1" applyFill="1" applyBorder="1" applyAlignment="1">
      <alignment horizontal="center" vertical="center" wrapText="1"/>
    </xf>
    <xf numFmtId="0" fontId="66" fillId="47" borderId="34" xfId="0" applyFont="1" applyFill="1" applyBorder="1" applyAlignment="1">
      <alignment horizontal="center" vertical="center" wrapText="1"/>
    </xf>
    <xf numFmtId="0" fontId="20" fillId="0" borderId="57" xfId="0" applyFont="1" applyBorder="1" applyAlignment="1">
      <alignment horizontal="left" vertical="center" wrapText="1"/>
    </xf>
    <xf numFmtId="0" fontId="20" fillId="0" borderId="34" xfId="0" applyFont="1" applyBorder="1" applyAlignment="1">
      <alignment horizontal="left" vertical="center" wrapText="1"/>
    </xf>
    <xf numFmtId="0" fontId="66" fillId="0" borderId="57" xfId="0" applyFont="1" applyBorder="1" applyAlignment="1">
      <alignment vertical="center" wrapText="1"/>
    </xf>
    <xf numFmtId="0" fontId="66" fillId="0" borderId="43" xfId="0" applyFont="1" applyBorder="1" applyAlignment="1">
      <alignment vertical="center" wrapText="1"/>
    </xf>
    <xf numFmtId="0" fontId="66" fillId="0" borderId="34" xfId="0" applyFont="1" applyBorder="1" applyAlignment="1">
      <alignment vertical="center" wrapText="1"/>
    </xf>
    <xf numFmtId="3" fontId="13" fillId="0" borderId="48" xfId="0" applyNumberFormat="1" applyFont="1" applyBorder="1" applyAlignment="1">
      <alignment horizontal="center" vertical="center" wrapText="1"/>
    </xf>
    <xf numFmtId="0" fontId="13" fillId="0" borderId="43" xfId="0" applyFont="1" applyBorder="1" applyAlignment="1">
      <alignment horizontal="center" vertical="center" wrapText="1"/>
    </xf>
    <xf numFmtId="0" fontId="18" fillId="47" borderId="80" xfId="0" applyFont="1" applyFill="1" applyBorder="1" applyAlignment="1">
      <alignment horizontal="left" vertical="center" wrapText="1"/>
    </xf>
    <xf numFmtId="0" fontId="18" fillId="47" borderId="62" xfId="0" applyFont="1" applyFill="1" applyBorder="1" applyAlignment="1">
      <alignment horizontal="left" vertical="center" wrapText="1"/>
    </xf>
    <xf numFmtId="0" fontId="66" fillId="0" borderId="44" xfId="0" applyFont="1" applyBorder="1" applyAlignment="1">
      <alignment horizontal="left" vertical="center" wrapText="1"/>
    </xf>
    <xf numFmtId="0" fontId="66" fillId="0" borderId="75" xfId="0" applyFont="1" applyBorder="1" applyAlignment="1">
      <alignment horizontal="left" vertical="center" wrapText="1"/>
    </xf>
    <xf numFmtId="3" fontId="13" fillId="0" borderId="55" xfId="0" applyNumberFormat="1" applyFont="1" applyBorder="1" applyAlignment="1">
      <alignment horizontal="center" vertical="center" wrapText="1"/>
    </xf>
    <xf numFmtId="3" fontId="13" fillId="0" borderId="63" xfId="0" applyNumberFormat="1" applyFont="1" applyBorder="1" applyAlignment="1">
      <alignment horizontal="center" vertical="center" wrapText="1"/>
    </xf>
    <xf numFmtId="3" fontId="13" fillId="0" borderId="19" xfId="0" applyNumberFormat="1" applyFont="1" applyBorder="1" applyAlignment="1">
      <alignment horizontal="center" vertical="center" wrapText="1"/>
    </xf>
    <xf numFmtId="3" fontId="19" fillId="0" borderId="40" xfId="0" applyNumberFormat="1" applyFont="1" applyBorder="1" applyAlignment="1">
      <alignment vertical="center" wrapText="1"/>
    </xf>
    <xf numFmtId="3" fontId="19" fillId="0" borderId="67" xfId="0" applyNumberFormat="1" applyFont="1" applyBorder="1" applyAlignment="1">
      <alignment vertical="center" wrapText="1"/>
    </xf>
    <xf numFmtId="3" fontId="19" fillId="0" borderId="17" xfId="0" applyNumberFormat="1" applyFont="1" applyBorder="1" applyAlignment="1">
      <alignment vertical="center" wrapText="1"/>
    </xf>
    <xf numFmtId="3" fontId="13" fillId="0" borderId="40" xfId="0" applyNumberFormat="1" applyFont="1" applyBorder="1" applyAlignment="1">
      <alignment horizontal="left" vertical="center" wrapText="1"/>
    </xf>
    <xf numFmtId="3" fontId="13" fillId="0" borderId="67" xfId="0" applyNumberFormat="1" applyFont="1" applyBorder="1" applyAlignment="1">
      <alignment horizontal="left" vertical="center" wrapText="1"/>
    </xf>
    <xf numFmtId="3" fontId="13" fillId="0" borderId="17" xfId="0" applyNumberFormat="1" applyFont="1" applyBorder="1" applyAlignment="1">
      <alignment horizontal="left" vertical="center" wrapText="1"/>
    </xf>
    <xf numFmtId="3" fontId="19" fillId="0" borderId="40" xfId="0" applyNumberFormat="1" applyFont="1" applyBorder="1" applyAlignment="1">
      <alignment horizontal="left" vertical="center" wrapText="1"/>
    </xf>
    <xf numFmtId="3" fontId="19" fillId="0" borderId="67" xfId="0" applyNumberFormat="1" applyFont="1" applyBorder="1" applyAlignment="1">
      <alignment horizontal="left" vertical="center" wrapText="1"/>
    </xf>
    <xf numFmtId="3" fontId="19" fillId="0" borderId="17" xfId="0" applyNumberFormat="1" applyFont="1" applyBorder="1" applyAlignment="1">
      <alignment horizontal="left" vertical="center" wrapText="1"/>
    </xf>
    <xf numFmtId="0" fontId="13" fillId="0" borderId="57" xfId="0" applyFont="1" applyBorder="1" applyAlignment="1">
      <alignment vertical="center" wrapText="1"/>
    </xf>
    <xf numFmtId="0" fontId="13" fillId="0" borderId="34" xfId="0" applyFont="1" applyBorder="1" applyAlignment="1">
      <alignment vertical="center" wrapText="1"/>
    </xf>
    <xf numFmtId="3" fontId="19" fillId="0" borderId="57" xfId="0" applyNumberFormat="1" applyFont="1" applyBorder="1" applyAlignment="1">
      <alignment vertical="center" wrapText="1"/>
    </xf>
    <xf numFmtId="3" fontId="19" fillId="0" borderId="43" xfId="0" applyNumberFormat="1" applyFont="1" applyBorder="1" applyAlignment="1">
      <alignment vertical="center" wrapText="1"/>
    </xf>
    <xf numFmtId="3" fontId="19" fillId="0" borderId="34" xfId="0" applyNumberFormat="1" applyFont="1" applyBorder="1" applyAlignment="1">
      <alignment vertical="center" wrapText="1"/>
    </xf>
    <xf numFmtId="3" fontId="19" fillId="0" borderId="80" xfId="0" applyNumberFormat="1" applyFont="1" applyBorder="1" applyAlignment="1">
      <alignment vertical="center" wrapText="1"/>
    </xf>
    <xf numFmtId="3" fontId="19" fillId="0" borderId="62" xfId="0" applyNumberFormat="1" applyFont="1" applyBorder="1" applyAlignment="1">
      <alignment vertical="center" wrapText="1"/>
    </xf>
    <xf numFmtId="3" fontId="19" fillId="0" borderId="56" xfId="0" applyNumberFormat="1" applyFont="1" applyBorder="1" applyAlignment="1">
      <alignment vertical="center" wrapText="1"/>
    </xf>
    <xf numFmtId="3" fontId="21" fillId="0" borderId="40" xfId="0" applyNumberFormat="1" applyFont="1" applyBorder="1" applyAlignment="1">
      <alignment vertical="center" wrapText="1"/>
    </xf>
    <xf numFmtId="3" fontId="21" fillId="0" borderId="67" xfId="0" applyNumberFormat="1" applyFont="1" applyBorder="1" applyAlignment="1">
      <alignment vertical="center" wrapText="1"/>
    </xf>
    <xf numFmtId="3" fontId="21" fillId="0" borderId="17" xfId="0" applyNumberFormat="1" applyFont="1" applyBorder="1" applyAlignment="1">
      <alignment vertical="center" wrapText="1"/>
    </xf>
    <xf numFmtId="3" fontId="13" fillId="0" borderId="63" xfId="0" applyNumberFormat="1" applyFont="1" applyBorder="1" applyAlignment="1">
      <alignment horizontal="right" vertical="center" wrapText="1"/>
    </xf>
    <xf numFmtId="3" fontId="0" fillId="0" borderId="63" xfId="0" applyNumberFormat="1" applyBorder="1" applyAlignment="1">
      <alignment horizontal="right" vertical="center" wrapText="1"/>
    </xf>
    <xf numFmtId="0" fontId="27" fillId="0" borderId="10" xfId="0" applyFont="1" applyBorder="1" applyAlignment="1">
      <alignment horizontal="left" vertical="center" wrapText="1"/>
    </xf>
    <xf numFmtId="0" fontId="27" fillId="0" borderId="69" xfId="0" applyFont="1" applyBorder="1" applyAlignment="1">
      <alignment horizontal="left" vertical="center" wrapText="1"/>
    </xf>
    <xf numFmtId="0" fontId="27" fillId="0" borderId="53" xfId="0" applyFont="1" applyBorder="1" applyAlignment="1">
      <alignment horizontal="left" vertical="center" wrapText="1"/>
    </xf>
    <xf numFmtId="0" fontId="20" fillId="0" borderId="57" xfId="0" applyFont="1" applyBorder="1" applyAlignment="1">
      <alignment horizontal="center" vertical="center" wrapText="1"/>
    </xf>
    <xf numFmtId="0" fontId="20" fillId="0" borderId="34" xfId="0" applyFont="1" applyBorder="1" applyAlignment="1">
      <alignment horizontal="center" vertical="center" wrapText="1"/>
    </xf>
    <xf numFmtId="0" fontId="17" fillId="46" borderId="57" xfId="0" applyFont="1" applyFill="1" applyBorder="1" applyAlignment="1">
      <alignment horizontal="center" vertical="center" wrapText="1"/>
    </xf>
    <xf numFmtId="0" fontId="17" fillId="46" borderId="34" xfId="0" applyFont="1" applyFill="1" applyBorder="1" applyAlignment="1">
      <alignment horizontal="center" vertical="center" wrapText="1"/>
    </xf>
    <xf numFmtId="49" fontId="13" fillId="0" borderId="0" xfId="0" applyNumberFormat="1" applyFont="1" applyBorder="1" applyAlignment="1">
      <alignment vertical="center" wrapText="1"/>
    </xf>
    <xf numFmtId="0" fontId="13" fillId="0" borderId="56" xfId="0" applyFont="1" applyBorder="1" applyAlignment="1">
      <alignment horizontal="center" vertical="center" wrapText="1"/>
    </xf>
    <xf numFmtId="0" fontId="13" fillId="0" borderId="46" xfId="0" applyFont="1" applyBorder="1" applyAlignment="1">
      <alignment horizontal="center" vertical="center" wrapText="1"/>
    </xf>
    <xf numFmtId="3" fontId="16" fillId="0" borderId="80" xfId="0" applyNumberFormat="1" applyFont="1" applyBorder="1" applyAlignment="1">
      <alignment vertical="center" wrapText="1"/>
    </xf>
    <xf numFmtId="3" fontId="16" fillId="0" borderId="62" xfId="0" applyNumberFormat="1" applyFont="1" applyBorder="1" applyAlignment="1">
      <alignment vertical="center" wrapText="1"/>
    </xf>
    <xf numFmtId="3" fontId="16" fillId="0" borderId="56" xfId="0" applyNumberFormat="1" applyFont="1" applyBorder="1" applyAlignment="1">
      <alignment vertical="center" wrapText="1"/>
    </xf>
    <xf numFmtId="3" fontId="16" fillId="0" borderId="40" xfId="0" applyNumberFormat="1" applyFont="1" applyBorder="1" applyAlignment="1">
      <alignment vertical="center" wrapText="1"/>
    </xf>
    <xf numFmtId="3" fontId="16" fillId="0" borderId="67" xfId="0" applyNumberFormat="1" applyFont="1" applyBorder="1" applyAlignment="1">
      <alignment vertical="center" wrapText="1"/>
    </xf>
    <xf numFmtId="3" fontId="16" fillId="0" borderId="17" xfId="0" applyNumberFormat="1" applyFont="1" applyBorder="1" applyAlignment="1">
      <alignment vertical="center" wrapText="1"/>
    </xf>
    <xf numFmtId="0" fontId="13" fillId="0" borderId="31" xfId="0" applyFont="1" applyBorder="1" applyAlignment="1">
      <alignment horizontal="center" vertical="center" wrapText="1"/>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18" fillId="0" borderId="22" xfId="0" applyFont="1" applyBorder="1" applyAlignment="1">
      <alignment vertical="center" wrapText="1"/>
    </xf>
    <xf numFmtId="0" fontId="38" fillId="0" borderId="20" xfId="0" applyFont="1" applyBorder="1" applyAlignment="1">
      <alignment vertical="center" wrapText="1"/>
    </xf>
    <xf numFmtId="0" fontId="38" fillId="0" borderId="21" xfId="0" applyFont="1" applyBorder="1" applyAlignment="1">
      <alignment vertical="center" wrapText="1"/>
    </xf>
    <xf numFmtId="0" fontId="26" fillId="0" borderId="38" xfId="0" applyFont="1" applyBorder="1" applyAlignment="1">
      <alignment vertical="center" wrapText="1"/>
    </xf>
    <xf numFmtId="0" fontId="26" fillId="0" borderId="39" xfId="0" applyFont="1" applyBorder="1" applyAlignment="1">
      <alignment vertical="center" wrapText="1"/>
    </xf>
    <xf numFmtId="0" fontId="39" fillId="0" borderId="39" xfId="0" applyFont="1" applyBorder="1" applyAlignment="1">
      <alignment vertical="center" wrapText="1"/>
    </xf>
    <xf numFmtId="0" fontId="39" fillId="0" borderId="45" xfId="0" applyFont="1" applyBorder="1" applyAlignment="1">
      <alignment vertical="center" wrapText="1"/>
    </xf>
    <xf numFmtId="0" fontId="13" fillId="0" borderId="55" xfId="0" applyFont="1" applyBorder="1" applyAlignment="1">
      <alignment horizontal="center" vertical="center" wrapText="1"/>
    </xf>
    <xf numFmtId="0" fontId="13" fillId="0" borderId="19" xfId="0" applyFont="1" applyBorder="1" applyAlignment="1">
      <alignment horizontal="center" vertical="center" wrapText="1"/>
    </xf>
    <xf numFmtId="0" fontId="11" fillId="0" borderId="31" xfId="0" applyFont="1" applyBorder="1" applyAlignment="1">
      <alignment vertical="center" wrapText="1"/>
    </xf>
    <xf numFmtId="0" fontId="11" fillId="0" borderId="33" xfId="0" applyFont="1" applyBorder="1" applyAlignment="1">
      <alignment vertical="center" wrapText="1"/>
    </xf>
    <xf numFmtId="3" fontId="16" fillId="0" borderId="57" xfId="0" applyNumberFormat="1" applyFont="1" applyBorder="1" applyAlignment="1">
      <alignment vertical="center" wrapText="1"/>
    </xf>
    <xf numFmtId="3" fontId="16" fillId="0" borderId="43" xfId="0" applyNumberFormat="1" applyFont="1" applyBorder="1" applyAlignment="1">
      <alignment vertical="center" wrapText="1"/>
    </xf>
    <xf numFmtId="3" fontId="16" fillId="0" borderId="34" xfId="0" applyNumberFormat="1" applyFont="1" applyBorder="1" applyAlignment="1">
      <alignment vertical="center" wrapText="1"/>
    </xf>
    <xf numFmtId="3" fontId="16" fillId="0" borderId="40" xfId="0" applyNumberFormat="1" applyFont="1" applyBorder="1" applyAlignment="1">
      <alignment horizontal="left" vertical="center" wrapText="1"/>
    </xf>
    <xf numFmtId="3" fontId="16" fillId="0" borderId="67" xfId="0" applyNumberFormat="1" applyFont="1" applyBorder="1" applyAlignment="1">
      <alignment horizontal="left" vertical="center" wrapText="1"/>
    </xf>
    <xf numFmtId="3" fontId="16" fillId="0" borderId="17" xfId="0" applyNumberFormat="1" applyFont="1" applyBorder="1" applyAlignment="1">
      <alignment horizontal="left" vertical="center" wrapText="1"/>
    </xf>
    <xf numFmtId="3" fontId="16" fillId="0" borderId="44" xfId="0" applyNumberFormat="1" applyFont="1" applyBorder="1" applyAlignment="1">
      <alignment horizontal="left" vertical="center" wrapText="1"/>
    </xf>
    <xf numFmtId="3" fontId="16" fillId="0" borderId="75" xfId="0" applyNumberFormat="1" applyFont="1" applyBorder="1" applyAlignment="1">
      <alignment horizontal="left" vertical="center" wrapText="1"/>
    </xf>
    <xf numFmtId="3" fontId="16" fillId="0" borderId="46" xfId="0" applyNumberFormat="1" applyFont="1" applyBorder="1" applyAlignment="1">
      <alignment horizontal="left" vertical="center" wrapText="1"/>
    </xf>
    <xf numFmtId="0" fontId="21" fillId="0" borderId="49" xfId="0" applyFont="1" applyBorder="1" applyAlignment="1">
      <alignment horizontal="center" vertical="center" wrapText="1"/>
    </xf>
    <xf numFmtId="0" fontId="14" fillId="0" borderId="50" xfId="0" applyFont="1" applyBorder="1" applyAlignment="1">
      <alignment horizontal="center" vertical="center" wrapText="1"/>
    </xf>
    <xf numFmtId="0" fontId="11" fillId="0" borderId="31" xfId="0" applyFont="1" applyBorder="1" applyAlignment="1">
      <alignment horizontal="center" vertical="center" wrapText="1"/>
    </xf>
    <xf numFmtId="0" fontId="12" fillId="0" borderId="32" xfId="0" applyFont="1" applyBorder="1" applyAlignment="1">
      <alignment horizontal="center" vertical="center" wrapText="1"/>
    </xf>
    <xf numFmtId="0" fontId="12" fillId="0" borderId="33" xfId="0" applyFont="1" applyBorder="1" applyAlignment="1">
      <alignment horizontal="center" vertical="center" wrapText="1"/>
    </xf>
    <xf numFmtId="3" fontId="11" fillId="0" borderId="40" xfId="0" applyNumberFormat="1" applyFont="1" applyBorder="1" applyAlignment="1">
      <alignment horizontal="left" vertical="center" wrapText="1"/>
    </xf>
    <xf numFmtId="3" fontId="11" fillId="0" borderId="67" xfId="0" applyNumberFormat="1" applyFont="1" applyBorder="1" applyAlignment="1">
      <alignment horizontal="left" vertical="center" wrapText="1"/>
    </xf>
    <xf numFmtId="3" fontId="11" fillId="0" borderId="17" xfId="0" applyNumberFormat="1" applyFont="1" applyBorder="1" applyAlignment="1">
      <alignment horizontal="left" vertical="center" wrapText="1"/>
    </xf>
    <xf numFmtId="0" fontId="27" fillId="0" borderId="49" xfId="0" applyFont="1" applyBorder="1" applyAlignment="1">
      <alignment horizontal="center" vertical="center" wrapText="1"/>
    </xf>
    <xf numFmtId="0" fontId="27" fillId="0" borderId="66" xfId="0" applyFont="1" applyBorder="1" applyAlignment="1">
      <alignment horizontal="center" vertical="center" wrapText="1"/>
    </xf>
    <xf numFmtId="0" fontId="22" fillId="0" borderId="14" xfId="0" applyFont="1" applyBorder="1" applyAlignment="1">
      <alignment horizontal="center" vertical="center" wrapText="1"/>
    </xf>
    <xf numFmtId="0" fontId="22" fillId="0" borderId="50" xfId="0" applyFont="1" applyBorder="1" applyAlignment="1">
      <alignment horizontal="center" vertical="center" wrapText="1"/>
    </xf>
    <xf numFmtId="3" fontId="11" fillId="0" borderId="80" xfId="0" applyNumberFormat="1" applyFont="1" applyBorder="1" applyAlignment="1">
      <alignment vertical="center" wrapText="1"/>
    </xf>
    <xf numFmtId="3" fontId="11" fillId="0" borderId="62" xfId="0" applyNumberFormat="1" applyFont="1" applyBorder="1" applyAlignment="1">
      <alignment vertical="center" wrapText="1"/>
    </xf>
    <xf numFmtId="3" fontId="11" fillId="0" borderId="56" xfId="0" applyNumberFormat="1" applyFont="1" applyBorder="1" applyAlignment="1">
      <alignment vertical="center" wrapText="1"/>
    </xf>
    <xf numFmtId="0" fontId="13" fillId="0" borderId="12" xfId="0" applyFont="1" applyBorder="1" applyAlignment="1">
      <alignment horizontal="center" vertical="center"/>
    </xf>
    <xf numFmtId="0" fontId="13" fillId="0" borderId="31" xfId="0" applyFont="1" applyBorder="1" applyAlignment="1">
      <alignment vertical="center" wrapText="1"/>
    </xf>
    <xf numFmtId="0" fontId="13" fillId="0" borderId="33" xfId="0" applyFont="1" applyBorder="1" applyAlignment="1">
      <alignment vertical="center" wrapText="1"/>
    </xf>
    <xf numFmtId="3" fontId="19" fillId="0" borderId="44" xfId="0" applyNumberFormat="1" applyFont="1" applyBorder="1" applyAlignment="1">
      <alignment horizontal="left" vertical="center" wrapText="1"/>
    </xf>
    <xf numFmtId="3" fontId="19" fillId="0" borderId="75" xfId="0" applyNumberFormat="1" applyFont="1" applyBorder="1" applyAlignment="1">
      <alignment horizontal="left" vertical="center" wrapText="1"/>
    </xf>
    <xf numFmtId="3" fontId="19" fillId="0" borderId="46" xfId="0" applyNumberFormat="1" applyFont="1" applyBorder="1" applyAlignment="1">
      <alignment horizontal="left" vertical="center" wrapText="1"/>
    </xf>
    <xf numFmtId="3" fontId="11" fillId="0" borderId="57" xfId="0" applyNumberFormat="1" applyFont="1" applyBorder="1" applyAlignment="1">
      <alignment vertical="center" wrapText="1"/>
    </xf>
    <xf numFmtId="3" fontId="11" fillId="0" borderId="43" xfId="0" applyNumberFormat="1" applyFont="1" applyBorder="1" applyAlignment="1">
      <alignment vertical="center" wrapText="1"/>
    </xf>
    <xf numFmtId="3" fontId="11" fillId="0" borderId="34" xfId="0" applyNumberFormat="1" applyFont="1" applyBorder="1" applyAlignment="1">
      <alignment vertical="center" wrapText="1"/>
    </xf>
    <xf numFmtId="0" fontId="14" fillId="0" borderId="14" xfId="0" applyFont="1" applyBorder="1" applyAlignment="1">
      <alignment horizontal="center" vertical="center" wrapText="1"/>
    </xf>
    <xf numFmtId="3" fontId="128" fillId="38" borderId="80" xfId="0" applyNumberFormat="1" applyFont="1" applyFill="1" applyBorder="1" applyAlignment="1">
      <alignment vertical="center" wrapText="1"/>
    </xf>
    <xf numFmtId="3" fontId="128" fillId="38" borderId="62" xfId="0" applyNumberFormat="1" applyFont="1" applyFill="1" applyBorder="1" applyAlignment="1">
      <alignment vertical="center" wrapText="1"/>
    </xf>
    <xf numFmtId="3" fontId="128" fillId="38" borderId="56" xfId="0" applyNumberFormat="1" applyFont="1" applyFill="1" applyBorder="1" applyAlignment="1">
      <alignment vertical="center" wrapText="1"/>
    </xf>
    <xf numFmtId="3" fontId="13" fillId="38" borderId="80" xfId="0" applyNumberFormat="1" applyFont="1" applyFill="1" applyBorder="1" applyAlignment="1">
      <alignment vertical="center" wrapText="1"/>
    </xf>
    <xf numFmtId="3" fontId="13" fillId="38" borderId="62" xfId="0" applyNumberFormat="1" applyFont="1" applyFill="1" applyBorder="1" applyAlignment="1">
      <alignment vertical="center" wrapText="1"/>
    </xf>
    <xf numFmtId="3" fontId="13" fillId="38" borderId="56" xfId="0" applyNumberFormat="1" applyFont="1" applyFill="1" applyBorder="1" applyAlignment="1">
      <alignment vertical="center" wrapText="1"/>
    </xf>
    <xf numFmtId="0" fontId="21" fillId="0" borderId="10" xfId="0" applyFont="1" applyBorder="1" applyAlignment="1">
      <alignment horizontal="left" vertical="center" wrapText="1"/>
    </xf>
    <xf numFmtId="0" fontId="21" fillId="0" borderId="69" xfId="0" applyFont="1" applyBorder="1" applyAlignment="1">
      <alignment horizontal="left" vertical="center" wrapText="1"/>
    </xf>
    <xf numFmtId="0" fontId="21" fillId="0" borderId="53" xfId="0" applyFont="1" applyBorder="1" applyAlignment="1">
      <alignment horizontal="left" vertical="center" wrapText="1"/>
    </xf>
    <xf numFmtId="0" fontId="21" fillId="0" borderId="66" xfId="0" applyFont="1" applyBorder="1" applyAlignment="1">
      <alignment horizontal="center" vertical="center" wrapText="1"/>
    </xf>
    <xf numFmtId="0" fontId="59" fillId="35" borderId="57" xfId="0" applyFont="1" applyFill="1" applyBorder="1" applyAlignment="1">
      <alignment horizontal="center" vertical="center" wrapText="1"/>
    </xf>
    <xf numFmtId="0" fontId="59" fillId="35" borderId="43" xfId="0" applyFont="1" applyFill="1" applyBorder="1" applyAlignment="1">
      <alignment horizontal="center" vertical="center" wrapText="1"/>
    </xf>
    <xf numFmtId="0" fontId="59" fillId="35" borderId="34" xfId="0" applyFont="1" applyFill="1" applyBorder="1" applyAlignment="1">
      <alignment horizontal="center" vertical="center" wrapText="1"/>
    </xf>
    <xf numFmtId="0" fontId="55" fillId="35" borderId="10" xfId="0" applyNumberFormat="1" applyFont="1" applyFill="1" applyBorder="1" applyAlignment="1">
      <alignment horizontal="center" vertical="center" wrapText="1"/>
    </xf>
    <xf numFmtId="0" fontId="55" fillId="35" borderId="69" xfId="0" applyNumberFormat="1" applyFont="1" applyFill="1" applyBorder="1" applyAlignment="1">
      <alignment horizontal="center" vertical="center" wrapText="1"/>
    </xf>
    <xf numFmtId="0" fontId="55" fillId="35" borderId="53" xfId="0" applyNumberFormat="1" applyFont="1" applyFill="1" applyBorder="1" applyAlignment="1">
      <alignment horizontal="center" vertical="center" wrapText="1"/>
    </xf>
    <xf numFmtId="0" fontId="55" fillId="35" borderId="54" xfId="0" applyNumberFormat="1" applyFont="1" applyFill="1" applyBorder="1" applyAlignment="1">
      <alignment horizontal="center" vertical="center" wrapText="1"/>
    </xf>
    <xf numFmtId="0" fontId="55" fillId="35" borderId="18" xfId="0" applyNumberFormat="1" applyFont="1" applyFill="1" applyBorder="1" applyAlignment="1">
      <alignment horizontal="center" vertical="center" wrapText="1"/>
    </xf>
    <xf numFmtId="0" fontId="55" fillId="35" borderId="11" xfId="0" applyNumberFormat="1" applyFont="1" applyFill="1" applyBorder="1" applyAlignment="1">
      <alignment horizontal="center" vertical="center" wrapText="1"/>
    </xf>
    <xf numFmtId="0" fontId="55" fillId="35" borderId="12" xfId="0" applyNumberFormat="1" applyFont="1" applyFill="1" applyBorder="1" applyAlignment="1">
      <alignment horizontal="center" vertical="center" wrapText="1"/>
    </xf>
    <xf numFmtId="0" fontId="55" fillId="35" borderId="55" xfId="0" applyNumberFormat="1" applyFont="1" applyFill="1" applyBorder="1" applyAlignment="1">
      <alignment horizontal="center" vertical="center" wrapText="1"/>
    </xf>
    <xf numFmtId="0" fontId="55" fillId="35" borderId="19" xfId="0" applyNumberFormat="1" applyFont="1" applyFill="1" applyBorder="1" applyAlignment="1">
      <alignment horizontal="center" vertical="center" wrapText="1"/>
    </xf>
    <xf numFmtId="3" fontId="55" fillId="35" borderId="10" xfId="0" applyNumberFormat="1" applyFont="1" applyFill="1" applyBorder="1" applyAlignment="1">
      <alignment horizontal="center" vertical="center" wrapText="1"/>
    </xf>
    <xf numFmtId="3" fontId="55" fillId="35" borderId="69" xfId="0" applyNumberFormat="1" applyFont="1" applyFill="1" applyBorder="1" applyAlignment="1">
      <alignment horizontal="center" vertical="center" wrapText="1"/>
    </xf>
    <xf numFmtId="3" fontId="55" fillId="35" borderId="53" xfId="0" applyNumberFormat="1" applyFont="1" applyFill="1" applyBorder="1" applyAlignment="1">
      <alignment horizontal="center" vertical="center" wrapText="1"/>
    </xf>
    <xf numFmtId="3" fontId="55" fillId="35" borderId="57" xfId="0" applyNumberFormat="1" applyFont="1" applyFill="1" applyBorder="1" applyAlignment="1">
      <alignment horizontal="center" vertical="center" wrapText="1"/>
    </xf>
    <xf numFmtId="3" fontId="55" fillId="35" borderId="43" xfId="0" applyNumberFormat="1" applyFont="1" applyFill="1" applyBorder="1" applyAlignment="1">
      <alignment horizontal="center" vertical="center" wrapText="1"/>
    </xf>
    <xf numFmtId="3" fontId="55" fillId="35" borderId="34" xfId="0" applyNumberFormat="1" applyFont="1" applyFill="1" applyBorder="1" applyAlignment="1">
      <alignment horizontal="center" vertical="center" wrapText="1"/>
    </xf>
    <xf numFmtId="49" fontId="55" fillId="35" borderId="57" xfId="0" applyNumberFormat="1" applyFont="1" applyFill="1" applyBorder="1" applyAlignment="1">
      <alignment horizontal="center" vertical="center"/>
    </xf>
    <xf numFmtId="49" fontId="55" fillId="35" borderId="43" xfId="0" applyNumberFormat="1" applyFont="1" applyFill="1" applyBorder="1" applyAlignment="1">
      <alignment horizontal="center" vertical="center"/>
    </xf>
    <xf numFmtId="49" fontId="55" fillId="35" borderId="34" xfId="0" applyNumberFormat="1" applyFont="1" applyFill="1" applyBorder="1" applyAlignment="1">
      <alignment horizontal="center" vertical="center"/>
    </xf>
    <xf numFmtId="0" fontId="60" fillId="0" borderId="10" xfId="0" applyFont="1" applyBorder="1" applyAlignment="1">
      <alignment horizontal="center" vertical="center" wrapText="1"/>
    </xf>
    <xf numFmtId="0" fontId="60" fillId="0" borderId="69" xfId="0" applyFont="1" applyBorder="1" applyAlignment="1">
      <alignment horizontal="center" vertical="center" wrapText="1"/>
    </xf>
    <xf numFmtId="0" fontId="60" fillId="0" borderId="53" xfId="0" applyFont="1" applyBorder="1" applyAlignment="1">
      <alignment horizontal="center" vertical="center" wrapText="1"/>
    </xf>
    <xf numFmtId="0" fontId="59" fillId="0" borderId="54" xfId="0" applyFont="1" applyBorder="1" applyAlignment="1">
      <alignment vertical="center" wrapText="1"/>
    </xf>
    <xf numFmtId="0" fontId="59" fillId="0" borderId="18" xfId="0" applyFont="1" applyBorder="1" applyAlignment="1">
      <alignment vertical="center" wrapText="1"/>
    </xf>
    <xf numFmtId="0" fontId="59" fillId="0" borderId="11" xfId="0" applyFont="1" applyBorder="1" applyAlignment="1">
      <alignment vertical="center" wrapText="1"/>
    </xf>
    <xf numFmtId="0" fontId="59" fillId="0" borderId="12" xfId="0" applyFont="1" applyBorder="1" applyAlignment="1">
      <alignment vertical="center" wrapText="1"/>
    </xf>
    <xf numFmtId="0" fontId="59" fillId="0" borderId="55" xfId="0" applyFont="1" applyBorder="1" applyAlignment="1">
      <alignment vertical="center" wrapText="1"/>
    </xf>
    <xf numFmtId="0" fontId="59" fillId="0" borderId="19" xfId="0" applyFont="1" applyBorder="1" applyAlignment="1">
      <alignment vertical="center" wrapText="1"/>
    </xf>
    <xf numFmtId="0" fontId="59" fillId="0" borderId="10" xfId="0" applyFont="1" applyBorder="1" applyAlignment="1">
      <alignment horizontal="center" vertical="center" wrapText="1"/>
    </xf>
    <xf numFmtId="0" fontId="59" fillId="0" borderId="69" xfId="0" applyFont="1" applyBorder="1" applyAlignment="1">
      <alignment horizontal="center" vertical="center" wrapText="1"/>
    </xf>
    <xf numFmtId="0" fontId="59" fillId="0" borderId="53" xfId="0" applyFont="1" applyBorder="1" applyAlignment="1">
      <alignment horizontal="center" vertical="center" wrapText="1"/>
    </xf>
    <xf numFmtId="0" fontId="60" fillId="34" borderId="54" xfId="0" applyFont="1" applyFill="1" applyBorder="1" applyAlignment="1">
      <alignment horizontal="center" vertical="center" wrapText="1"/>
    </xf>
    <xf numFmtId="0" fontId="60" fillId="34" borderId="68" xfId="0" applyFont="1" applyFill="1" applyBorder="1" applyAlignment="1">
      <alignment horizontal="center" vertical="center" wrapText="1"/>
    </xf>
    <xf numFmtId="0" fontId="60" fillId="34" borderId="18" xfId="0" applyFont="1" applyFill="1" applyBorder="1" applyAlignment="1">
      <alignment horizontal="center" vertical="center" wrapText="1"/>
    </xf>
    <xf numFmtId="0" fontId="60" fillId="34" borderId="11" xfId="0" applyFont="1" applyFill="1" applyBorder="1" applyAlignment="1">
      <alignment horizontal="center" vertical="center" wrapText="1"/>
    </xf>
    <xf numFmtId="0" fontId="60" fillId="34" borderId="0" xfId="0" applyFont="1" applyFill="1" applyBorder="1" applyAlignment="1">
      <alignment horizontal="center" vertical="center" wrapText="1"/>
    </xf>
    <xf numFmtId="0" fontId="60" fillId="34" borderId="12" xfId="0" applyFont="1" applyFill="1" applyBorder="1" applyAlignment="1">
      <alignment horizontal="center" vertical="center" wrapText="1"/>
    </xf>
    <xf numFmtId="0" fontId="60" fillId="34" borderId="55" xfId="0" applyFont="1" applyFill="1" applyBorder="1" applyAlignment="1">
      <alignment horizontal="center" vertical="center" wrapText="1"/>
    </xf>
    <xf numFmtId="0" fontId="60" fillId="34" borderId="63" xfId="0" applyFont="1" applyFill="1" applyBorder="1" applyAlignment="1">
      <alignment horizontal="center" vertical="center" wrapText="1"/>
    </xf>
    <xf numFmtId="0" fontId="60" fillId="34" borderId="19" xfId="0" applyFont="1" applyFill="1" applyBorder="1" applyAlignment="1">
      <alignment horizontal="center" vertical="center" wrapText="1"/>
    </xf>
    <xf numFmtId="0" fontId="57" fillId="0" borderId="10" xfId="0" applyFont="1" applyBorder="1" applyAlignment="1">
      <alignment horizontal="center" vertical="center" wrapText="1"/>
    </xf>
    <xf numFmtId="0" fontId="57" fillId="0" borderId="69" xfId="0" applyFont="1" applyBorder="1" applyAlignment="1">
      <alignment horizontal="center" vertical="center" wrapText="1"/>
    </xf>
    <xf numFmtId="0" fontId="57" fillId="0" borderId="53" xfId="0" applyFont="1" applyBorder="1" applyAlignment="1">
      <alignment horizontal="center" vertical="center" wrapText="1"/>
    </xf>
    <xf numFmtId="0" fontId="57" fillId="0" borderId="54" xfId="0" applyFont="1" applyBorder="1" applyAlignment="1">
      <alignment vertical="center" wrapText="1"/>
    </xf>
    <xf numFmtId="0" fontId="57" fillId="0" borderId="18" xfId="0" applyFont="1" applyBorder="1" applyAlignment="1">
      <alignment vertical="center" wrapText="1"/>
    </xf>
    <xf numFmtId="0" fontId="57" fillId="0" borderId="11" xfId="0" applyFont="1" applyBorder="1" applyAlignment="1">
      <alignment vertical="center" wrapText="1"/>
    </xf>
    <xf numFmtId="0" fontId="57" fillId="0" borderId="12" xfId="0" applyFont="1" applyBorder="1" applyAlignment="1">
      <alignment vertical="center" wrapText="1"/>
    </xf>
    <xf numFmtId="0" fontId="57" fillId="0" borderId="55" xfId="0" applyFont="1" applyBorder="1" applyAlignment="1">
      <alignment vertical="center" wrapText="1"/>
    </xf>
    <xf numFmtId="0" fontId="57" fillId="0" borderId="19" xfId="0" applyFont="1" applyBorder="1" applyAlignment="1">
      <alignment vertical="center" wrapText="1"/>
    </xf>
    <xf numFmtId="0" fontId="58" fillId="33" borderId="54" xfId="0" applyFont="1" applyFill="1" applyBorder="1" applyAlignment="1">
      <alignment horizontal="center" vertical="center" wrapText="1"/>
    </xf>
    <xf numFmtId="0" fontId="58" fillId="33" borderId="68" xfId="0" applyFont="1" applyFill="1" applyBorder="1" applyAlignment="1">
      <alignment horizontal="center" vertical="center" wrapText="1"/>
    </xf>
    <xf numFmtId="0" fontId="58" fillId="33" borderId="18" xfId="0" applyFont="1" applyFill="1" applyBorder="1" applyAlignment="1">
      <alignment horizontal="center" vertical="center" wrapText="1"/>
    </xf>
    <xf numFmtId="0" fontId="58" fillId="33" borderId="11" xfId="0" applyFont="1" applyFill="1" applyBorder="1" applyAlignment="1">
      <alignment horizontal="center" vertical="center" wrapText="1"/>
    </xf>
    <xf numFmtId="0" fontId="58" fillId="33" borderId="0" xfId="0" applyFont="1" applyFill="1" applyBorder="1" applyAlignment="1">
      <alignment horizontal="center" vertical="center" wrapText="1"/>
    </xf>
    <xf numFmtId="0" fontId="58" fillId="33" borderId="12" xfId="0" applyFont="1" applyFill="1" applyBorder="1" applyAlignment="1">
      <alignment horizontal="center" vertical="center" wrapText="1"/>
    </xf>
    <xf numFmtId="0" fontId="58" fillId="33" borderId="55" xfId="0" applyFont="1" applyFill="1" applyBorder="1" applyAlignment="1">
      <alignment horizontal="center" vertical="center" wrapText="1"/>
    </xf>
    <xf numFmtId="0" fontId="58" fillId="33" borderId="63" xfId="0" applyFont="1" applyFill="1" applyBorder="1" applyAlignment="1">
      <alignment horizontal="center" vertical="center" wrapText="1"/>
    </xf>
    <xf numFmtId="0" fontId="58" fillId="33" borderId="19" xfId="0" applyFont="1" applyFill="1" applyBorder="1" applyAlignment="1">
      <alignment horizontal="center" vertical="center" wrapText="1"/>
    </xf>
    <xf numFmtId="0" fontId="11" fillId="35" borderId="10" xfId="0" applyFont="1" applyFill="1" applyBorder="1" applyAlignment="1">
      <alignment horizontal="center" vertical="center" wrapText="1"/>
    </xf>
    <xf numFmtId="0" fontId="16" fillId="0" borderId="53" xfId="0" applyFont="1" applyBorder="1" applyAlignment="1">
      <alignment vertical="center" wrapText="1"/>
    </xf>
    <xf numFmtId="0" fontId="3" fillId="0" borderId="0" xfId="0" applyFont="1" applyAlignment="1">
      <alignment horizontal="center" vertical="center" wrapText="1"/>
    </xf>
    <xf numFmtId="0" fontId="44" fillId="0" borderId="0" xfId="0" applyFont="1" applyAlignment="1">
      <alignment horizontal="center" vertical="center" wrapText="1"/>
    </xf>
    <xf numFmtId="182" fontId="3" fillId="0" borderId="63" xfId="57" applyNumberFormat="1" applyFont="1" applyBorder="1" applyAlignment="1" applyProtection="1">
      <alignment horizontal="right" vertical="center" wrapText="1"/>
      <protection/>
    </xf>
    <xf numFmtId="0" fontId="44" fillId="0" borderId="63" xfId="0" applyFont="1" applyBorder="1" applyAlignment="1">
      <alignment horizontal="right" vertical="center" wrapText="1"/>
    </xf>
    <xf numFmtId="0" fontId="12" fillId="0" borderId="53" xfId="0" applyFont="1" applyBorder="1" applyAlignment="1">
      <alignment horizontal="center" vertical="center" wrapText="1"/>
    </xf>
    <xf numFmtId="0" fontId="12" fillId="0" borderId="53" xfId="0" applyFont="1" applyBorder="1" applyAlignment="1">
      <alignment vertical="center" wrapText="1"/>
    </xf>
    <xf numFmtId="0" fontId="11" fillId="35" borderId="57" xfId="0" applyFont="1" applyFill="1" applyBorder="1" applyAlignment="1">
      <alignment horizontal="center" vertical="center" wrapText="1"/>
    </xf>
    <xf numFmtId="0" fontId="12" fillId="0" borderId="43" xfId="0" applyFont="1" applyBorder="1" applyAlignment="1">
      <alignment horizontal="center" vertical="center" wrapText="1"/>
    </xf>
    <xf numFmtId="0" fontId="12" fillId="0" borderId="34" xfId="0" applyFont="1" applyBorder="1" applyAlignment="1">
      <alignment horizontal="center" vertical="center" wrapText="1"/>
    </xf>
    <xf numFmtId="3" fontId="13" fillId="50" borderId="57" xfId="0" applyNumberFormat="1" applyFont="1" applyFill="1" applyBorder="1" applyAlignment="1">
      <alignment horizontal="center" vertical="center" wrapText="1"/>
    </xf>
    <xf numFmtId="3" fontId="13" fillId="50" borderId="34" xfId="0" applyNumberFormat="1" applyFont="1" applyFill="1" applyBorder="1" applyAlignment="1">
      <alignment horizontal="center" vertical="center" wrapText="1"/>
    </xf>
    <xf numFmtId="3" fontId="13" fillId="7" borderId="10" xfId="0" applyNumberFormat="1" applyFont="1" applyFill="1" applyBorder="1" applyAlignment="1">
      <alignment horizontal="center" vertical="center" wrapText="1"/>
    </xf>
    <xf numFmtId="3" fontId="13" fillId="7" borderId="53" xfId="0" applyNumberFormat="1" applyFont="1" applyFill="1" applyBorder="1" applyAlignment="1">
      <alignment horizontal="center" vertical="center" wrapText="1"/>
    </xf>
    <xf numFmtId="3" fontId="13" fillId="50" borderId="10" xfId="0" applyNumberFormat="1" applyFont="1" applyFill="1" applyBorder="1" applyAlignment="1">
      <alignment horizontal="center" vertical="center" wrapText="1"/>
    </xf>
    <xf numFmtId="3" fontId="13" fillId="50" borderId="53" xfId="0" applyNumberFormat="1" applyFont="1" applyFill="1" applyBorder="1" applyAlignment="1">
      <alignment horizontal="center" vertical="center" wrapText="1"/>
    </xf>
    <xf numFmtId="3" fontId="13" fillId="50" borderId="80" xfId="0" applyNumberFormat="1" applyFont="1" applyFill="1" applyBorder="1" applyAlignment="1">
      <alignment horizontal="center" vertical="center" wrapText="1"/>
    </xf>
    <xf numFmtId="3" fontId="13" fillId="50" borderId="56" xfId="0" applyNumberFormat="1" applyFont="1" applyFill="1" applyBorder="1" applyAlignment="1">
      <alignment horizontal="center" vertical="center" wrapText="1"/>
    </xf>
    <xf numFmtId="3" fontId="13" fillId="35" borderId="10" xfId="0" applyNumberFormat="1" applyFont="1" applyFill="1" applyBorder="1" applyAlignment="1">
      <alignment horizontal="center" vertical="center" wrapText="1"/>
    </xf>
    <xf numFmtId="3" fontId="13" fillId="35" borderId="53" xfId="0" applyNumberFormat="1" applyFont="1" applyFill="1" applyBorder="1" applyAlignment="1">
      <alignment horizontal="center" vertical="center" wrapText="1"/>
    </xf>
    <xf numFmtId="3" fontId="13" fillId="7" borderId="80" xfId="0" applyNumberFormat="1" applyFont="1" applyFill="1" applyBorder="1" applyAlignment="1">
      <alignment horizontal="center" vertical="center" wrapText="1"/>
    </xf>
    <xf numFmtId="3" fontId="13" fillId="7" borderId="56" xfId="0" applyNumberFormat="1" applyFont="1" applyFill="1" applyBorder="1" applyAlignment="1">
      <alignment horizontal="center" vertical="center" wrapText="1"/>
    </xf>
    <xf numFmtId="3" fontId="13" fillId="35" borderId="80" xfId="0" applyNumberFormat="1" applyFont="1" applyFill="1" applyBorder="1" applyAlignment="1">
      <alignment horizontal="center" vertical="center" wrapText="1"/>
    </xf>
    <xf numFmtId="3" fontId="13" fillId="35" borderId="56" xfId="0" applyNumberFormat="1" applyFont="1" applyFill="1" applyBorder="1" applyAlignment="1">
      <alignment horizontal="center" vertical="center" wrapText="1"/>
    </xf>
    <xf numFmtId="3" fontId="13" fillId="35" borderId="57" xfId="0" applyNumberFormat="1" applyFont="1" applyFill="1" applyBorder="1" applyAlignment="1">
      <alignment horizontal="center" vertical="center" wrapText="1"/>
    </xf>
    <xf numFmtId="3" fontId="13" fillId="35" borderId="43" xfId="0" applyNumberFormat="1" applyFont="1" applyFill="1" applyBorder="1" applyAlignment="1">
      <alignment horizontal="center" vertical="center" wrapText="1"/>
    </xf>
    <xf numFmtId="3" fontId="13" fillId="35" borderId="34" xfId="0" applyNumberFormat="1" applyFont="1" applyFill="1" applyBorder="1" applyAlignment="1">
      <alignment horizontal="center" vertical="center" wrapText="1"/>
    </xf>
    <xf numFmtId="3" fontId="13" fillId="7" borderId="57" xfId="0" applyNumberFormat="1" applyFont="1" applyFill="1" applyBorder="1" applyAlignment="1">
      <alignment horizontal="center" vertical="center" wrapText="1"/>
    </xf>
    <xf numFmtId="3" fontId="13" fillId="7" borderId="43" xfId="0" applyNumberFormat="1" applyFont="1" applyFill="1" applyBorder="1" applyAlignment="1">
      <alignment horizontal="center" vertical="center" wrapText="1"/>
    </xf>
    <xf numFmtId="3" fontId="13" fillId="7" borderId="34" xfId="0" applyNumberFormat="1" applyFont="1" applyFill="1" applyBorder="1" applyAlignment="1">
      <alignment horizontal="center" vertical="center" wrapText="1"/>
    </xf>
    <xf numFmtId="3" fontId="13" fillId="50" borderId="43" xfId="0" applyNumberFormat="1" applyFont="1" applyFill="1" applyBorder="1" applyAlignment="1">
      <alignment horizontal="center" vertical="center" wrapText="1"/>
    </xf>
    <xf numFmtId="3" fontId="13" fillId="35" borderId="49" xfId="0" applyNumberFormat="1" applyFont="1" applyFill="1" applyBorder="1" applyAlignment="1">
      <alignment horizontal="center" vertical="center" wrapText="1"/>
    </xf>
    <xf numFmtId="3" fontId="13" fillId="35" borderId="61" xfId="0" applyNumberFormat="1" applyFont="1" applyFill="1" applyBorder="1" applyAlignment="1">
      <alignment horizontal="center" vertical="center" wrapText="1"/>
    </xf>
    <xf numFmtId="0" fontId="13" fillId="35" borderId="49" xfId="0" applyFont="1" applyFill="1" applyBorder="1" applyAlignment="1">
      <alignment horizontal="center" vertical="center" wrapText="1"/>
    </xf>
    <xf numFmtId="0" fontId="13" fillId="35" borderId="14" xfId="0" applyFont="1" applyFill="1" applyBorder="1" applyAlignment="1">
      <alignment horizontal="center" vertical="center" wrapText="1"/>
    </xf>
    <xf numFmtId="0" fontId="13" fillId="35" borderId="61" xfId="0" applyFont="1" applyFill="1" applyBorder="1" applyAlignment="1">
      <alignment horizontal="center" vertical="center" wrapText="1"/>
    </xf>
    <xf numFmtId="3" fontId="13" fillId="35" borderId="31" xfId="0" applyNumberFormat="1" applyFont="1" applyFill="1" applyBorder="1" applyAlignment="1">
      <alignment horizontal="center" vertical="center" wrapText="1"/>
    </xf>
    <xf numFmtId="3" fontId="13" fillId="35" borderId="78" xfId="0" applyNumberFormat="1" applyFont="1" applyFill="1" applyBorder="1" applyAlignment="1">
      <alignment horizontal="center" vertical="center" wrapText="1"/>
    </xf>
    <xf numFmtId="3" fontId="13" fillId="35" borderId="32" xfId="0" applyNumberFormat="1" applyFont="1" applyFill="1" applyBorder="1" applyAlignment="1">
      <alignment horizontal="center" vertical="center" wrapText="1"/>
    </xf>
    <xf numFmtId="3" fontId="13" fillId="35" borderId="33" xfId="0" applyNumberFormat="1" applyFont="1" applyFill="1" applyBorder="1" applyAlignment="1">
      <alignment horizontal="center" vertical="center" wrapText="1"/>
    </xf>
    <xf numFmtId="0" fontId="3" fillId="3" borderId="10" xfId="0" applyFont="1" applyFill="1" applyBorder="1" applyAlignment="1">
      <alignment horizontal="center" vertical="center" wrapText="1"/>
    </xf>
    <xf numFmtId="0" fontId="5" fillId="3" borderId="69" xfId="0" applyFont="1" applyFill="1" applyBorder="1" applyAlignment="1">
      <alignment horizontal="center" vertical="center" wrapText="1"/>
    </xf>
    <xf numFmtId="0" fontId="5" fillId="3" borderId="53" xfId="0" applyFont="1" applyFill="1" applyBorder="1" applyAlignment="1">
      <alignment horizontal="center" vertical="center" wrapText="1"/>
    </xf>
    <xf numFmtId="0" fontId="3" fillId="3" borderId="10" xfId="0" applyFont="1" applyFill="1" applyBorder="1" applyAlignment="1">
      <alignment vertical="center" wrapText="1"/>
    </xf>
    <xf numFmtId="0" fontId="5" fillId="3" borderId="69" xfId="0" applyFont="1" applyFill="1" applyBorder="1" applyAlignment="1">
      <alignment vertical="center" wrapText="1"/>
    </xf>
    <xf numFmtId="0" fontId="5" fillId="3" borderId="53" xfId="0" applyFont="1" applyFill="1" applyBorder="1" applyAlignment="1">
      <alignment vertical="center" wrapText="1"/>
    </xf>
    <xf numFmtId="0" fontId="3" fillId="34" borderId="54" xfId="0" applyFont="1" applyFill="1" applyBorder="1" applyAlignment="1">
      <alignment horizontal="center" vertical="center" wrapText="1"/>
    </xf>
    <xf numFmtId="0" fontId="44" fillId="34" borderId="18" xfId="0" applyFont="1" applyFill="1" applyBorder="1" applyAlignment="1">
      <alignment vertical="center" wrapText="1"/>
    </xf>
    <xf numFmtId="0" fontId="5" fillId="34" borderId="11" xfId="0" applyFont="1" applyFill="1" applyBorder="1" applyAlignment="1">
      <alignment horizontal="center" vertical="center" wrapText="1"/>
    </xf>
    <xf numFmtId="0" fontId="44" fillId="34" borderId="12" xfId="0" applyFont="1" applyFill="1" applyBorder="1" applyAlignment="1">
      <alignment vertical="center" wrapText="1"/>
    </xf>
    <xf numFmtId="0" fontId="5" fillId="34" borderId="55" xfId="0" applyFont="1" applyFill="1" applyBorder="1" applyAlignment="1">
      <alignment horizontal="center" vertical="center" wrapText="1"/>
    </xf>
    <xf numFmtId="0" fontId="44" fillId="34" borderId="19" xfId="0" applyFont="1" applyFill="1" applyBorder="1" applyAlignment="1">
      <alignment vertical="center" wrapText="1"/>
    </xf>
    <xf numFmtId="0" fontId="3" fillId="3" borderId="69" xfId="0" applyFont="1" applyFill="1" applyBorder="1" applyAlignment="1">
      <alignment horizontal="center" vertical="center" wrapText="1"/>
    </xf>
    <xf numFmtId="0" fontId="3" fillId="3" borderId="53" xfId="0" applyFont="1" applyFill="1" applyBorder="1" applyAlignment="1">
      <alignment horizontal="center" vertical="center" wrapText="1"/>
    </xf>
    <xf numFmtId="0" fontId="3" fillId="3" borderId="69" xfId="0" applyFont="1" applyFill="1" applyBorder="1" applyAlignment="1">
      <alignment vertical="center" wrapText="1"/>
    </xf>
    <xf numFmtId="0" fontId="3" fillId="3" borderId="53" xfId="0" applyFont="1" applyFill="1" applyBorder="1" applyAlignment="1">
      <alignment vertical="center" wrapText="1"/>
    </xf>
    <xf numFmtId="0" fontId="3" fillId="0" borderId="49"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50" xfId="0" applyFont="1" applyBorder="1" applyAlignment="1">
      <alignment horizontal="center" vertical="center" wrapText="1"/>
    </xf>
    <xf numFmtId="0" fontId="3" fillId="0" borderId="49" xfId="0" applyFont="1" applyBorder="1" applyAlignment="1">
      <alignment vertical="center" wrapText="1"/>
    </xf>
    <xf numFmtId="0" fontId="5" fillId="0" borderId="14" xfId="0" applyFont="1" applyBorder="1" applyAlignment="1">
      <alignment vertical="center" wrapText="1"/>
    </xf>
    <xf numFmtId="0" fontId="5" fillId="0" borderId="50" xfId="0" applyFont="1" applyBorder="1" applyAlignment="1">
      <alignment vertical="center" wrapText="1"/>
    </xf>
    <xf numFmtId="0" fontId="5" fillId="0" borderId="69" xfId="0" applyFont="1" applyBorder="1" applyAlignment="1">
      <alignment horizontal="center" vertical="center" wrapText="1"/>
    </xf>
    <xf numFmtId="0" fontId="5" fillId="0" borderId="53" xfId="0" applyFont="1" applyBorder="1" applyAlignment="1">
      <alignment horizontal="center" vertical="center" wrapText="1"/>
    </xf>
    <xf numFmtId="0" fontId="3" fillId="0" borderId="10" xfId="0" applyFont="1" applyBorder="1" applyAlignment="1">
      <alignment vertical="center" wrapText="1"/>
    </xf>
    <xf numFmtId="0" fontId="5" fillId="0" borderId="69" xfId="0" applyFont="1" applyBorder="1" applyAlignment="1">
      <alignment vertical="center" wrapText="1"/>
    </xf>
    <xf numFmtId="0" fontId="5" fillId="0" borderId="53" xfId="0" applyFont="1" applyBorder="1" applyAlignment="1">
      <alignment vertical="center" wrapText="1"/>
    </xf>
    <xf numFmtId="0" fontId="11" fillId="35" borderId="49" xfId="0" applyFont="1" applyFill="1" applyBorder="1" applyAlignment="1">
      <alignment horizontal="center" vertical="center" wrapText="1"/>
    </xf>
    <xf numFmtId="0" fontId="11" fillId="35" borderId="14" xfId="0" applyFont="1" applyFill="1" applyBorder="1" applyAlignment="1">
      <alignment horizontal="center" vertical="center" wrapText="1"/>
    </xf>
    <xf numFmtId="0" fontId="11" fillId="35" borderId="61" xfId="0" applyFont="1" applyFill="1" applyBorder="1" applyAlignment="1">
      <alignment horizontal="center" vertical="center" wrapText="1"/>
    </xf>
    <xf numFmtId="3" fontId="11" fillId="35" borderId="31" xfId="0" applyNumberFormat="1" applyFont="1" applyFill="1" applyBorder="1" applyAlignment="1">
      <alignment horizontal="center" vertical="center" wrapText="1"/>
    </xf>
    <xf numFmtId="3" fontId="11" fillId="35" borderId="78" xfId="0" applyNumberFormat="1" applyFont="1" applyFill="1" applyBorder="1" applyAlignment="1">
      <alignment horizontal="center" vertical="center" wrapText="1"/>
    </xf>
    <xf numFmtId="3" fontId="11" fillId="35" borderId="32" xfId="0" applyNumberFormat="1" applyFont="1" applyFill="1" applyBorder="1" applyAlignment="1">
      <alignment horizontal="center" vertical="center" wrapText="1"/>
    </xf>
    <xf numFmtId="3" fontId="11" fillId="35" borderId="33" xfId="0" applyNumberFormat="1" applyFont="1" applyFill="1" applyBorder="1" applyAlignment="1">
      <alignment horizontal="center" vertical="center" wrapText="1"/>
    </xf>
    <xf numFmtId="3" fontId="11" fillId="35" borderId="57" xfId="0" applyNumberFormat="1" applyFont="1" applyFill="1" applyBorder="1" applyAlignment="1">
      <alignment horizontal="center" vertical="center" wrapText="1"/>
    </xf>
    <xf numFmtId="3" fontId="11" fillId="35" borderId="43" xfId="0" applyNumberFormat="1" applyFont="1" applyFill="1" applyBorder="1" applyAlignment="1">
      <alignment horizontal="center" vertical="center" wrapText="1"/>
    </xf>
    <xf numFmtId="3" fontId="11" fillId="35" borderId="34" xfId="0" applyNumberFormat="1" applyFont="1" applyFill="1" applyBorder="1" applyAlignment="1">
      <alignment horizontal="center" vertical="center" wrapText="1"/>
    </xf>
    <xf numFmtId="3" fontId="3" fillId="35" borderId="57" xfId="0" applyNumberFormat="1" applyFont="1" applyFill="1" applyBorder="1" applyAlignment="1">
      <alignment horizontal="center" vertical="center" wrapText="1"/>
    </xf>
    <xf numFmtId="3" fontId="3" fillId="35" borderId="43" xfId="0" applyNumberFormat="1" applyFont="1" applyFill="1" applyBorder="1" applyAlignment="1">
      <alignment horizontal="center" vertical="center" wrapText="1"/>
    </xf>
    <xf numFmtId="3" fontId="3" fillId="35" borderId="34" xfId="0" applyNumberFormat="1" applyFont="1" applyFill="1" applyBorder="1" applyAlignment="1">
      <alignment horizontal="center" vertical="center" wrapText="1"/>
    </xf>
    <xf numFmtId="3" fontId="3" fillId="7" borderId="57" xfId="0" applyNumberFormat="1" applyFont="1" applyFill="1" applyBorder="1" applyAlignment="1">
      <alignment horizontal="center" vertical="center" wrapText="1"/>
    </xf>
    <xf numFmtId="3" fontId="3" fillId="7" borderId="43" xfId="0" applyNumberFormat="1" applyFont="1" applyFill="1" applyBorder="1" applyAlignment="1">
      <alignment horizontal="center" vertical="center" wrapText="1"/>
    </xf>
    <xf numFmtId="3" fontId="3" fillId="7" borderId="34" xfId="0" applyNumberFormat="1" applyFont="1" applyFill="1" applyBorder="1" applyAlignment="1">
      <alignment horizontal="center" vertical="center" wrapText="1"/>
    </xf>
    <xf numFmtId="3" fontId="11" fillId="35" borderId="49" xfId="0" applyNumberFormat="1" applyFont="1" applyFill="1" applyBorder="1" applyAlignment="1">
      <alignment horizontal="center" vertical="center" wrapText="1"/>
    </xf>
    <xf numFmtId="3" fontId="11" fillId="35" borderId="61" xfId="0" applyNumberFormat="1" applyFont="1" applyFill="1" applyBorder="1" applyAlignment="1">
      <alignment horizontal="center" vertical="center" wrapText="1"/>
    </xf>
    <xf numFmtId="3" fontId="11" fillId="35" borderId="10" xfId="0" applyNumberFormat="1" applyFont="1" applyFill="1" applyBorder="1" applyAlignment="1">
      <alignment horizontal="center" vertical="center" wrapText="1"/>
    </xf>
    <xf numFmtId="3" fontId="11" fillId="35" borderId="80" xfId="0" applyNumberFormat="1" applyFont="1" applyFill="1" applyBorder="1" applyAlignment="1">
      <alignment horizontal="center" vertical="center" wrapText="1"/>
    </xf>
    <xf numFmtId="3" fontId="11" fillId="35" borderId="56" xfId="0" applyNumberFormat="1" applyFont="1" applyFill="1" applyBorder="1" applyAlignment="1">
      <alignment horizontal="center" vertical="center" wrapText="1"/>
    </xf>
    <xf numFmtId="3" fontId="11" fillId="35" borderId="53" xfId="0" applyNumberFormat="1" applyFont="1" applyFill="1" applyBorder="1" applyAlignment="1">
      <alignment horizontal="center" vertical="center" wrapText="1"/>
    </xf>
    <xf numFmtId="3" fontId="11" fillId="7" borderId="10" xfId="0" applyNumberFormat="1" applyFont="1" applyFill="1" applyBorder="1" applyAlignment="1">
      <alignment horizontal="center" vertical="center" wrapText="1"/>
    </xf>
    <xf numFmtId="3" fontId="11" fillId="7" borderId="53" xfId="0" applyNumberFormat="1" applyFont="1" applyFill="1" applyBorder="1" applyAlignment="1">
      <alignment horizontal="center" vertical="center" wrapText="1"/>
    </xf>
    <xf numFmtId="0" fontId="6" fillId="34" borderId="55" xfId="0" applyFont="1" applyFill="1" applyBorder="1" applyAlignment="1">
      <alignment horizontal="center" vertical="center" wrapText="1"/>
    </xf>
    <xf numFmtId="0" fontId="12" fillId="34" borderId="19" xfId="0" applyFont="1" applyFill="1" applyBorder="1" applyAlignment="1">
      <alignment vertical="center" wrapText="1"/>
    </xf>
    <xf numFmtId="3" fontId="11" fillId="7" borderId="80" xfId="0" applyNumberFormat="1" applyFont="1" applyFill="1" applyBorder="1" applyAlignment="1">
      <alignment horizontal="center" vertical="center" wrapText="1"/>
    </xf>
    <xf numFmtId="3" fontId="11" fillId="7" borderId="56" xfId="0" applyNumberFormat="1" applyFont="1" applyFill="1" applyBorder="1" applyAlignment="1">
      <alignment horizontal="center" vertical="center" wrapText="1"/>
    </xf>
    <xf numFmtId="0" fontId="11" fillId="0" borderId="49" xfId="0" applyFont="1" applyBorder="1" applyAlignment="1">
      <alignment horizontal="center" vertical="center" wrapText="1"/>
    </xf>
    <xf numFmtId="0" fontId="6" fillId="0" borderId="14" xfId="0" applyFont="1" applyBorder="1" applyAlignment="1">
      <alignment horizontal="center" vertical="center" wrapText="1"/>
    </xf>
    <xf numFmtId="0" fontId="11" fillId="0" borderId="49" xfId="0" applyFont="1" applyBorder="1" applyAlignment="1">
      <alignment vertical="center" wrapText="1"/>
    </xf>
    <xf numFmtId="0" fontId="6" fillId="0" borderId="14" xfId="0" applyFont="1" applyBorder="1" applyAlignment="1">
      <alignment vertical="center" wrapText="1"/>
    </xf>
    <xf numFmtId="0" fontId="21" fillId="0" borderId="0" xfId="0" applyFont="1" applyAlignment="1">
      <alignment vertical="center" wrapText="1"/>
    </xf>
    <xf numFmtId="0" fontId="19" fillId="0" borderId="0" xfId="0" applyFont="1" applyAlignment="1">
      <alignment horizontal="center" vertical="center" wrapText="1"/>
    </xf>
    <xf numFmtId="0" fontId="13" fillId="36" borderId="10" xfId="0" applyFont="1" applyFill="1" applyBorder="1" applyAlignment="1">
      <alignment horizontal="center" vertical="center" wrapText="1"/>
    </xf>
    <xf numFmtId="0" fontId="13" fillId="36" borderId="80" xfId="0" applyFont="1" applyFill="1" applyBorder="1" applyAlignment="1">
      <alignment horizontal="center" vertical="center" wrapText="1"/>
    </xf>
    <xf numFmtId="0" fontId="0" fillId="0" borderId="56" xfId="0" applyBorder="1" applyAlignment="1">
      <alignment horizontal="center" vertical="center" wrapText="1"/>
    </xf>
    <xf numFmtId="0" fontId="13" fillId="36" borderId="53" xfId="0" applyFont="1" applyFill="1" applyBorder="1" applyAlignment="1">
      <alignment horizontal="center" vertical="center" wrapText="1"/>
    </xf>
    <xf numFmtId="0" fontId="11" fillId="0" borderId="10" xfId="0" applyFont="1" applyBorder="1" applyAlignment="1">
      <alignment vertical="center" wrapText="1"/>
    </xf>
    <xf numFmtId="0" fontId="11" fillId="0" borderId="69" xfId="0" applyFont="1" applyBorder="1" applyAlignment="1">
      <alignment vertical="center" wrapText="1"/>
    </xf>
    <xf numFmtId="0" fontId="2" fillId="0" borderId="67" xfId="0" applyFont="1" applyBorder="1" applyAlignment="1">
      <alignment horizontal="left" vertical="center"/>
    </xf>
    <xf numFmtId="0" fontId="2" fillId="0" borderId="17" xfId="0" applyFont="1" applyBorder="1" applyAlignment="1">
      <alignment horizontal="left" vertical="center"/>
    </xf>
    <xf numFmtId="0" fontId="2" fillId="0" borderId="80" xfId="0" applyFont="1" applyBorder="1" applyAlignment="1">
      <alignment horizontal="center" vertical="center"/>
    </xf>
    <xf numFmtId="0" fontId="2" fillId="0" borderId="56" xfId="0" applyFont="1" applyBorder="1" applyAlignment="1">
      <alignment horizontal="center" vertical="center"/>
    </xf>
    <xf numFmtId="0" fontId="2" fillId="0" borderId="40" xfId="0" applyFont="1" applyBorder="1" applyAlignment="1">
      <alignment horizontal="center" vertical="center"/>
    </xf>
    <xf numFmtId="0" fontId="2" fillId="0" borderId="17" xfId="0" applyFont="1" applyBorder="1" applyAlignment="1">
      <alignment horizontal="center" vertical="center"/>
    </xf>
    <xf numFmtId="0" fontId="2" fillId="0" borderId="25" xfId="0" applyFont="1" applyBorder="1" applyAlignment="1">
      <alignment horizontal="center" vertical="center"/>
    </xf>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55" xfId="0" applyFont="1" applyBorder="1" applyAlignment="1">
      <alignment horizontal="center" vertical="center"/>
    </xf>
    <xf numFmtId="0" fontId="2" fillId="0" borderId="19" xfId="0" applyFont="1" applyBorder="1" applyAlignment="1">
      <alignment horizontal="center" vertical="center"/>
    </xf>
    <xf numFmtId="0" fontId="2" fillId="0" borderId="57" xfId="0" applyFont="1" applyBorder="1" applyAlignment="1">
      <alignment horizontal="center" vertical="center"/>
    </xf>
    <xf numFmtId="0" fontId="2" fillId="0" borderId="43" xfId="0" applyFont="1" applyBorder="1" applyAlignment="1">
      <alignment horizontal="center" vertical="center"/>
    </xf>
    <xf numFmtId="0" fontId="40" fillId="0" borderId="0" xfId="0" applyFont="1" applyAlignment="1">
      <alignment vertical="center"/>
    </xf>
    <xf numFmtId="0" fontId="0" fillId="0" borderId="0" xfId="0" applyFont="1" applyAlignment="1">
      <alignment vertical="center"/>
    </xf>
    <xf numFmtId="0" fontId="29" fillId="0" borderId="0" xfId="0" applyFont="1" applyAlignment="1">
      <alignment horizontal="center" vertical="center"/>
    </xf>
    <xf numFmtId="0" fontId="2" fillId="0" borderId="38" xfId="0" applyFont="1" applyBorder="1" applyAlignment="1">
      <alignment horizontal="center" vertical="center"/>
    </xf>
    <xf numFmtId="0" fontId="2" fillId="0" borderId="45" xfId="0" applyFont="1" applyBorder="1" applyAlignment="1">
      <alignment horizontal="center" vertical="center"/>
    </xf>
    <xf numFmtId="0" fontId="40" fillId="0" borderId="80" xfId="0" applyFont="1" applyBorder="1" applyAlignment="1">
      <alignment horizontal="center" vertical="center"/>
    </xf>
    <xf numFmtId="0" fontId="40" fillId="0" borderId="56" xfId="0" applyFont="1" applyBorder="1" applyAlignment="1">
      <alignment horizontal="center" vertical="center"/>
    </xf>
    <xf numFmtId="0" fontId="40" fillId="0" borderId="54" xfId="0" applyFont="1" applyBorder="1" applyAlignment="1">
      <alignment horizontal="center" vertical="center" wrapText="1"/>
    </xf>
    <xf numFmtId="0" fontId="0" fillId="0" borderId="18" xfId="0" applyBorder="1" applyAlignment="1">
      <alignment horizontal="center" vertical="center" wrapText="1"/>
    </xf>
    <xf numFmtId="0" fontId="0" fillId="0" borderId="81" xfId="0" applyBorder="1" applyAlignment="1">
      <alignment horizontal="center" vertical="center" wrapText="1"/>
    </xf>
    <xf numFmtId="0" fontId="0" fillId="0" borderId="30" xfId="0" applyBorder="1" applyAlignment="1">
      <alignment horizontal="center" vertical="center" wrapText="1"/>
    </xf>
    <xf numFmtId="0" fontId="40" fillId="0" borderId="68" xfId="0" applyFont="1" applyBorder="1" applyAlignment="1">
      <alignment horizontal="center" vertical="center" wrapText="1"/>
    </xf>
    <xf numFmtId="0" fontId="0" fillId="0" borderId="72" xfId="0" applyBorder="1" applyAlignment="1">
      <alignment horizontal="center" vertical="center" wrapText="1"/>
    </xf>
    <xf numFmtId="0" fontId="40" fillId="0" borderId="10" xfId="0" applyFont="1" applyBorder="1" applyAlignment="1">
      <alignment horizontal="center" vertical="center" wrapText="1"/>
    </xf>
    <xf numFmtId="0" fontId="0" fillId="0" borderId="69" xfId="0" applyBorder="1" applyAlignment="1">
      <alignment horizontal="center" vertical="center" wrapText="1"/>
    </xf>
    <xf numFmtId="0" fontId="2"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55"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40" xfId="0" applyFont="1" applyBorder="1" applyAlignment="1">
      <alignment vertical="center"/>
    </xf>
    <xf numFmtId="0" fontId="0" fillId="0" borderId="67" xfId="0" applyFont="1" applyBorder="1" applyAlignment="1">
      <alignment vertical="center"/>
    </xf>
    <xf numFmtId="0" fontId="0" fillId="0" borderId="17" xfId="0" applyFont="1" applyBorder="1" applyAlignment="1">
      <alignment vertical="center"/>
    </xf>
    <xf numFmtId="0" fontId="2" fillId="0" borderId="75" xfId="0" applyFont="1" applyBorder="1" applyAlignment="1">
      <alignment horizontal="left" vertical="center"/>
    </xf>
    <xf numFmtId="0" fontId="2" fillId="0" borderId="46" xfId="0" applyFont="1" applyBorder="1" applyAlignment="1">
      <alignment horizontal="left" vertical="center"/>
    </xf>
    <xf numFmtId="0" fontId="0" fillId="0" borderId="44" xfId="0" applyFont="1" applyBorder="1" applyAlignment="1">
      <alignment vertical="center"/>
    </xf>
    <xf numFmtId="0" fontId="0" fillId="0" borderId="75" xfId="0" applyFont="1" applyBorder="1" applyAlignment="1">
      <alignment vertical="center"/>
    </xf>
    <xf numFmtId="0" fontId="0" fillId="0" borderId="46" xfId="0" applyFont="1" applyBorder="1" applyAlignment="1">
      <alignment vertical="center"/>
    </xf>
    <xf numFmtId="0" fontId="14" fillId="0" borderId="57" xfId="0" applyFont="1" applyFill="1" applyBorder="1" applyAlignment="1">
      <alignment horizontal="center" vertical="center"/>
    </xf>
    <xf numFmtId="0" fontId="14" fillId="0" borderId="43" xfId="0" applyFont="1" applyFill="1" applyBorder="1" applyAlignment="1">
      <alignment horizontal="center" vertical="center"/>
    </xf>
    <xf numFmtId="0" fontId="14" fillId="0" borderId="43" xfId="0" applyFont="1" applyFill="1" applyBorder="1" applyAlignment="1">
      <alignment horizontal="center" vertical="center" wrapText="1"/>
    </xf>
    <xf numFmtId="0" fontId="2" fillId="0" borderId="80" xfId="0" applyFont="1" applyBorder="1" applyAlignment="1">
      <alignment vertical="center" wrapText="1"/>
    </xf>
    <xf numFmtId="0" fontId="0" fillId="0" borderId="62" xfId="0" applyBorder="1" applyAlignment="1">
      <alignment vertical="center" wrapText="1"/>
    </xf>
    <xf numFmtId="0" fontId="0" fillId="0" borderId="56" xfId="0" applyBorder="1" applyAlignment="1">
      <alignment vertical="center" wrapText="1"/>
    </xf>
    <xf numFmtId="0" fontId="0" fillId="0" borderId="80" xfId="0" applyFont="1" applyBorder="1" applyAlignment="1">
      <alignment vertical="center"/>
    </xf>
    <xf numFmtId="0" fontId="0" fillId="0" borderId="62" xfId="0" applyFont="1" applyBorder="1" applyAlignment="1">
      <alignment vertical="center"/>
    </xf>
    <xf numFmtId="0" fontId="0" fillId="0" borderId="56" xfId="0" applyFont="1" applyBorder="1" applyAlignment="1">
      <alignment vertical="center"/>
    </xf>
    <xf numFmtId="0" fontId="2" fillId="0" borderId="40" xfId="0" applyFont="1" applyBorder="1" applyAlignment="1">
      <alignment vertical="center" wrapText="1"/>
    </xf>
    <xf numFmtId="0" fontId="0" fillId="0" borderId="67" xfId="0" applyBorder="1" applyAlignment="1">
      <alignment vertical="center" wrapText="1"/>
    </xf>
    <xf numFmtId="0" fontId="0" fillId="0" borderId="17" xfId="0" applyBorder="1" applyAlignment="1">
      <alignment vertical="center" wrapText="1"/>
    </xf>
    <xf numFmtId="0" fontId="0" fillId="0" borderId="40" xfId="0" applyFont="1" applyBorder="1" applyAlignment="1">
      <alignment horizontal="center" vertical="center"/>
    </xf>
    <xf numFmtId="0" fontId="0" fillId="0" borderId="67" xfId="0" applyFont="1" applyBorder="1" applyAlignment="1">
      <alignment horizontal="center" vertical="center"/>
    </xf>
    <xf numFmtId="0" fontId="0" fillId="0" borderId="17" xfId="0" applyFont="1" applyBorder="1" applyAlignment="1">
      <alignment horizontal="center" vertical="center"/>
    </xf>
    <xf numFmtId="0" fontId="2" fillId="0" borderId="40" xfId="0" applyFont="1" applyBorder="1" applyAlignment="1">
      <alignment vertical="center"/>
    </xf>
    <xf numFmtId="0" fontId="2" fillId="0" borderId="67" xfId="0" applyFont="1" applyBorder="1" applyAlignment="1">
      <alignment vertical="center"/>
    </xf>
    <xf numFmtId="0" fontId="2" fillId="0" borderId="17" xfId="0" applyFont="1" applyBorder="1" applyAlignment="1">
      <alignment vertical="center"/>
    </xf>
    <xf numFmtId="0" fontId="40" fillId="0" borderId="81" xfId="0" applyFont="1" applyBorder="1" applyAlignment="1">
      <alignment horizontal="center" vertical="center"/>
    </xf>
    <xf numFmtId="0" fontId="40" fillId="0" borderId="30" xfId="0" applyFont="1" applyBorder="1" applyAlignment="1">
      <alignment horizontal="center" vertical="center"/>
    </xf>
    <xf numFmtId="0" fontId="14" fillId="0" borderId="40" xfId="0" applyFont="1" applyBorder="1" applyAlignment="1">
      <alignment horizontal="center" vertical="center"/>
    </xf>
    <xf numFmtId="0" fontId="14" fillId="0" borderId="67" xfId="0" applyFont="1" applyBorder="1" applyAlignment="1">
      <alignment horizontal="center" vertical="center"/>
    </xf>
    <xf numFmtId="0" fontId="14" fillId="0" borderId="17" xfId="0" applyFont="1" applyBorder="1" applyAlignment="1">
      <alignment horizontal="center" vertical="center"/>
    </xf>
    <xf numFmtId="0" fontId="0" fillId="0" borderId="40" xfId="0" applyNumberFormat="1" applyFont="1" applyBorder="1" applyAlignment="1">
      <alignment vertical="center" wrapText="1"/>
    </xf>
    <xf numFmtId="0" fontId="0" fillId="0" borderId="67" xfId="0" applyNumberFormat="1" applyFont="1" applyBorder="1" applyAlignment="1">
      <alignment vertical="center" wrapText="1"/>
    </xf>
    <xf numFmtId="0" fontId="0" fillId="0" borderId="17" xfId="0" applyNumberFormat="1" applyFont="1" applyBorder="1" applyAlignment="1">
      <alignment vertical="center" wrapText="1"/>
    </xf>
    <xf numFmtId="0" fontId="2" fillId="0" borderId="34" xfId="0" applyFont="1" applyBorder="1" applyAlignment="1">
      <alignment horizontal="center" vertical="center"/>
    </xf>
    <xf numFmtId="0" fontId="2" fillId="0" borderId="44" xfId="0" applyFont="1" applyBorder="1" applyAlignment="1">
      <alignment horizontal="center" vertical="center"/>
    </xf>
    <xf numFmtId="0" fontId="2" fillId="0" borderId="46" xfId="0" applyFont="1" applyBorder="1" applyAlignment="1">
      <alignment horizontal="center" vertical="center"/>
    </xf>
    <xf numFmtId="0" fontId="2" fillId="0" borderId="73" xfId="0" applyFont="1" applyBorder="1" applyAlignment="1">
      <alignment horizontal="left" vertical="center"/>
    </xf>
    <xf numFmtId="0" fontId="2" fillId="0" borderId="29" xfId="0" applyFont="1" applyBorder="1" applyAlignment="1">
      <alignment horizontal="left" vertical="center"/>
    </xf>
    <xf numFmtId="0" fontId="0" fillId="0" borderId="73" xfId="0" applyFont="1" applyBorder="1" applyAlignment="1">
      <alignment vertical="center"/>
    </xf>
    <xf numFmtId="0" fontId="0" fillId="0" borderId="29" xfId="0" applyFont="1" applyBorder="1" applyAlignment="1">
      <alignment vertical="center"/>
    </xf>
    <xf numFmtId="0" fontId="14" fillId="0" borderId="67" xfId="0" applyFont="1" applyBorder="1" applyAlignment="1">
      <alignment vertical="center"/>
    </xf>
    <xf numFmtId="0" fontId="14" fillId="0" borderId="17" xfId="0" applyFont="1" applyBorder="1" applyAlignment="1">
      <alignment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14" fillId="0" borderId="40" xfId="0" applyFont="1" applyBorder="1" applyAlignment="1">
      <alignment vertical="center"/>
    </xf>
    <xf numFmtId="0" fontId="21" fillId="0" borderId="0" xfId="0" applyFont="1" applyAlignment="1">
      <alignment wrapText="1"/>
    </xf>
    <xf numFmtId="0" fontId="2" fillId="0" borderId="26" xfId="0" applyFont="1" applyBorder="1" applyAlignment="1">
      <alignment horizontal="center" vertical="center"/>
    </xf>
    <xf numFmtId="0" fontId="2" fillId="0" borderId="28" xfId="0" applyFont="1" applyBorder="1" applyAlignment="1">
      <alignment horizontal="center" vertical="center"/>
    </xf>
    <xf numFmtId="0" fontId="41" fillId="0" borderId="69" xfId="0" applyFont="1" applyBorder="1" applyAlignment="1">
      <alignment horizontal="center" vertical="center" wrapText="1"/>
    </xf>
    <xf numFmtId="0" fontId="41" fillId="0" borderId="53" xfId="0" applyFont="1" applyBorder="1" applyAlignment="1">
      <alignment horizontal="center" vertical="center" wrapText="1"/>
    </xf>
    <xf numFmtId="3" fontId="19" fillId="0" borderId="41" xfId="0" applyNumberFormat="1" applyFont="1" applyBorder="1" applyAlignment="1">
      <alignment vertical="center" wrapText="1"/>
    </xf>
    <xf numFmtId="3" fontId="19" fillId="0" borderId="73" xfId="0" applyNumberFormat="1" applyFont="1" applyBorder="1" applyAlignment="1">
      <alignment vertical="center" wrapText="1"/>
    </xf>
    <xf numFmtId="3" fontId="19" fillId="0" borderId="29" xfId="0" applyNumberFormat="1" applyFont="1" applyBorder="1" applyAlignment="1">
      <alignment vertical="center" wrapText="1"/>
    </xf>
    <xf numFmtId="0" fontId="5" fillId="0" borderId="64" xfId="50" applyFont="1" applyFill="1" applyBorder="1" applyAlignment="1">
      <alignment horizontal="center"/>
      <protection/>
    </xf>
    <xf numFmtId="0" fontId="5" fillId="0" borderId="67" xfId="50" applyFont="1" applyFill="1" applyBorder="1" applyAlignment="1">
      <alignment horizontal="center"/>
      <protection/>
    </xf>
    <xf numFmtId="0" fontId="5" fillId="0" borderId="85" xfId="50" applyFont="1" applyFill="1" applyBorder="1" applyAlignment="1">
      <alignment horizontal="center"/>
      <protection/>
    </xf>
    <xf numFmtId="0" fontId="2" fillId="0" borderId="27" xfId="50" applyFont="1" applyFill="1" applyBorder="1" applyAlignment="1">
      <alignment horizontal="center" wrapText="1"/>
      <protection/>
    </xf>
    <xf numFmtId="0" fontId="2" fillId="0" borderId="36" xfId="50" applyFont="1" applyFill="1" applyBorder="1" applyAlignment="1">
      <alignment horizontal="center" wrapText="1"/>
      <protection/>
    </xf>
    <xf numFmtId="0" fontId="5" fillId="0" borderId="72" xfId="50" applyFont="1" applyFill="1" applyBorder="1" applyAlignment="1">
      <alignment horizontal="left" vertical="center"/>
      <protection/>
    </xf>
    <xf numFmtId="0" fontId="2" fillId="0" borderId="27" xfId="50" applyFont="1" applyFill="1" applyBorder="1" applyAlignment="1">
      <alignment horizontal="center" vertical="center" wrapText="1"/>
      <protection/>
    </xf>
    <xf numFmtId="0" fontId="2" fillId="0" borderId="36" xfId="50" applyFont="1" applyFill="1" applyBorder="1" applyAlignment="1">
      <alignment horizontal="center" vertical="center" wrapText="1"/>
      <protection/>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rmal 2" xfId="49"/>
    <cellStyle name="Normal_2007-2009-Tablolar" xfId="50"/>
    <cellStyle name="Not" xfId="51"/>
    <cellStyle name="Nötr" xfId="52"/>
    <cellStyle name="Currency" xfId="53"/>
    <cellStyle name="Currency [0]" xfId="54"/>
    <cellStyle name="Toplam" xfId="55"/>
    <cellStyle name="Uyarı Metni" xfId="56"/>
    <cellStyle name="Comma" xfId="57"/>
    <cellStyle name="Vurgu1" xfId="58"/>
    <cellStyle name="Vurgu2" xfId="59"/>
    <cellStyle name="Vurgu3" xfId="60"/>
    <cellStyle name="Vurgu4" xfId="61"/>
    <cellStyle name="Vurgu5" xfId="62"/>
    <cellStyle name="Vurgu6" xfId="63"/>
    <cellStyle name="Percen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0</xdr:rowOff>
    </xdr:from>
    <xdr:to>
      <xdr:col>3</xdr:col>
      <xdr:colOff>0</xdr:colOff>
      <xdr:row>0</xdr:row>
      <xdr:rowOff>0</xdr:rowOff>
    </xdr:to>
    <xdr:sp>
      <xdr:nvSpPr>
        <xdr:cNvPr id="1" name="Text 1"/>
        <xdr:cNvSpPr txBox="1">
          <a:spLocks noChangeArrowheads="1"/>
        </xdr:cNvSpPr>
      </xdr:nvSpPr>
      <xdr:spPr>
        <a:xfrm>
          <a:off x="3876675" y="0"/>
          <a:ext cx="53340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2" name="Text 3"/>
        <xdr:cNvSpPr txBox="1">
          <a:spLocks noChangeArrowheads="1"/>
        </xdr:cNvSpPr>
      </xdr:nvSpPr>
      <xdr:spPr>
        <a:xfrm>
          <a:off x="6172200"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3" name="Text 4"/>
        <xdr:cNvSpPr txBox="1">
          <a:spLocks noChangeArrowheads="1"/>
        </xdr:cNvSpPr>
      </xdr:nvSpPr>
      <xdr:spPr>
        <a:xfrm>
          <a:off x="8315325" y="0"/>
          <a:ext cx="87630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4" name="Text 5"/>
        <xdr:cNvSpPr txBox="1">
          <a:spLocks noChangeArrowheads="1"/>
        </xdr:cNvSpPr>
      </xdr:nvSpPr>
      <xdr:spPr>
        <a:xfrm>
          <a:off x="6172200"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5" name="Text 6"/>
        <xdr:cNvSpPr txBox="1">
          <a:spLocks noChangeArrowheads="1"/>
        </xdr:cNvSpPr>
      </xdr:nvSpPr>
      <xdr:spPr>
        <a:xfrm>
          <a:off x="6172200"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6" name="Text 1"/>
        <xdr:cNvSpPr txBox="1">
          <a:spLocks noChangeArrowheads="1"/>
        </xdr:cNvSpPr>
      </xdr:nvSpPr>
      <xdr:spPr>
        <a:xfrm>
          <a:off x="3876675" y="0"/>
          <a:ext cx="53340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7" name="Text 3"/>
        <xdr:cNvSpPr txBox="1">
          <a:spLocks noChangeArrowheads="1"/>
        </xdr:cNvSpPr>
      </xdr:nvSpPr>
      <xdr:spPr>
        <a:xfrm>
          <a:off x="6172200"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8" name="Text 4"/>
        <xdr:cNvSpPr txBox="1">
          <a:spLocks noChangeArrowheads="1"/>
        </xdr:cNvSpPr>
      </xdr:nvSpPr>
      <xdr:spPr>
        <a:xfrm>
          <a:off x="8315325" y="0"/>
          <a:ext cx="87630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9" name="Text 5"/>
        <xdr:cNvSpPr txBox="1">
          <a:spLocks noChangeArrowheads="1"/>
        </xdr:cNvSpPr>
      </xdr:nvSpPr>
      <xdr:spPr>
        <a:xfrm>
          <a:off x="6172200"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10" name="Text 6"/>
        <xdr:cNvSpPr txBox="1">
          <a:spLocks noChangeArrowheads="1"/>
        </xdr:cNvSpPr>
      </xdr:nvSpPr>
      <xdr:spPr>
        <a:xfrm>
          <a:off x="6172200"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11" name="Text 1"/>
        <xdr:cNvSpPr txBox="1">
          <a:spLocks noChangeArrowheads="1"/>
        </xdr:cNvSpPr>
      </xdr:nvSpPr>
      <xdr:spPr>
        <a:xfrm>
          <a:off x="3876675" y="0"/>
          <a:ext cx="53340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12" name="Text 3"/>
        <xdr:cNvSpPr txBox="1">
          <a:spLocks noChangeArrowheads="1"/>
        </xdr:cNvSpPr>
      </xdr:nvSpPr>
      <xdr:spPr>
        <a:xfrm>
          <a:off x="6172200"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13" name="Text 4"/>
        <xdr:cNvSpPr txBox="1">
          <a:spLocks noChangeArrowheads="1"/>
        </xdr:cNvSpPr>
      </xdr:nvSpPr>
      <xdr:spPr>
        <a:xfrm>
          <a:off x="8315325" y="0"/>
          <a:ext cx="87630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14" name="Text 5"/>
        <xdr:cNvSpPr txBox="1">
          <a:spLocks noChangeArrowheads="1"/>
        </xdr:cNvSpPr>
      </xdr:nvSpPr>
      <xdr:spPr>
        <a:xfrm>
          <a:off x="6172200"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15" name="Text 6"/>
        <xdr:cNvSpPr txBox="1">
          <a:spLocks noChangeArrowheads="1"/>
        </xdr:cNvSpPr>
      </xdr:nvSpPr>
      <xdr:spPr>
        <a:xfrm>
          <a:off x="6172200"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16" name="Text 1"/>
        <xdr:cNvSpPr txBox="1">
          <a:spLocks noChangeArrowheads="1"/>
        </xdr:cNvSpPr>
      </xdr:nvSpPr>
      <xdr:spPr>
        <a:xfrm>
          <a:off x="3876675" y="0"/>
          <a:ext cx="53340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17" name="Text 3"/>
        <xdr:cNvSpPr txBox="1">
          <a:spLocks noChangeArrowheads="1"/>
        </xdr:cNvSpPr>
      </xdr:nvSpPr>
      <xdr:spPr>
        <a:xfrm>
          <a:off x="6172200"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18" name="Text 4"/>
        <xdr:cNvSpPr txBox="1">
          <a:spLocks noChangeArrowheads="1"/>
        </xdr:cNvSpPr>
      </xdr:nvSpPr>
      <xdr:spPr>
        <a:xfrm>
          <a:off x="8315325" y="0"/>
          <a:ext cx="87630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19" name="Text 5"/>
        <xdr:cNvSpPr txBox="1">
          <a:spLocks noChangeArrowheads="1"/>
        </xdr:cNvSpPr>
      </xdr:nvSpPr>
      <xdr:spPr>
        <a:xfrm>
          <a:off x="6172200"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20" name="Text 6"/>
        <xdr:cNvSpPr txBox="1">
          <a:spLocks noChangeArrowheads="1"/>
        </xdr:cNvSpPr>
      </xdr:nvSpPr>
      <xdr:spPr>
        <a:xfrm>
          <a:off x="6172200"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21" name="Text 1"/>
        <xdr:cNvSpPr txBox="1">
          <a:spLocks noChangeArrowheads="1"/>
        </xdr:cNvSpPr>
      </xdr:nvSpPr>
      <xdr:spPr>
        <a:xfrm>
          <a:off x="3876675" y="0"/>
          <a:ext cx="53340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22" name="Text 3"/>
        <xdr:cNvSpPr txBox="1">
          <a:spLocks noChangeArrowheads="1"/>
        </xdr:cNvSpPr>
      </xdr:nvSpPr>
      <xdr:spPr>
        <a:xfrm>
          <a:off x="6172200"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23" name="Text 4"/>
        <xdr:cNvSpPr txBox="1">
          <a:spLocks noChangeArrowheads="1"/>
        </xdr:cNvSpPr>
      </xdr:nvSpPr>
      <xdr:spPr>
        <a:xfrm>
          <a:off x="8315325" y="0"/>
          <a:ext cx="87630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24" name="Text 5"/>
        <xdr:cNvSpPr txBox="1">
          <a:spLocks noChangeArrowheads="1"/>
        </xdr:cNvSpPr>
      </xdr:nvSpPr>
      <xdr:spPr>
        <a:xfrm>
          <a:off x="6172200"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25" name="Text 6"/>
        <xdr:cNvSpPr txBox="1">
          <a:spLocks noChangeArrowheads="1"/>
        </xdr:cNvSpPr>
      </xdr:nvSpPr>
      <xdr:spPr>
        <a:xfrm>
          <a:off x="6172200"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26" name="Text 1"/>
        <xdr:cNvSpPr txBox="1">
          <a:spLocks noChangeArrowheads="1"/>
        </xdr:cNvSpPr>
      </xdr:nvSpPr>
      <xdr:spPr>
        <a:xfrm>
          <a:off x="3876675" y="0"/>
          <a:ext cx="53340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27" name="Text 3"/>
        <xdr:cNvSpPr txBox="1">
          <a:spLocks noChangeArrowheads="1"/>
        </xdr:cNvSpPr>
      </xdr:nvSpPr>
      <xdr:spPr>
        <a:xfrm>
          <a:off x="6172200"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28" name="Text 4"/>
        <xdr:cNvSpPr txBox="1">
          <a:spLocks noChangeArrowheads="1"/>
        </xdr:cNvSpPr>
      </xdr:nvSpPr>
      <xdr:spPr>
        <a:xfrm>
          <a:off x="8315325" y="0"/>
          <a:ext cx="87630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29" name="Text 5"/>
        <xdr:cNvSpPr txBox="1">
          <a:spLocks noChangeArrowheads="1"/>
        </xdr:cNvSpPr>
      </xdr:nvSpPr>
      <xdr:spPr>
        <a:xfrm>
          <a:off x="6172200"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30" name="Text 6"/>
        <xdr:cNvSpPr txBox="1">
          <a:spLocks noChangeArrowheads="1"/>
        </xdr:cNvSpPr>
      </xdr:nvSpPr>
      <xdr:spPr>
        <a:xfrm>
          <a:off x="6172200"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31" name="Text 1"/>
        <xdr:cNvSpPr txBox="1">
          <a:spLocks noChangeArrowheads="1"/>
        </xdr:cNvSpPr>
      </xdr:nvSpPr>
      <xdr:spPr>
        <a:xfrm>
          <a:off x="3876675" y="0"/>
          <a:ext cx="53340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32" name="Text 3"/>
        <xdr:cNvSpPr txBox="1">
          <a:spLocks noChangeArrowheads="1"/>
        </xdr:cNvSpPr>
      </xdr:nvSpPr>
      <xdr:spPr>
        <a:xfrm>
          <a:off x="6172200"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33" name="Text 4"/>
        <xdr:cNvSpPr txBox="1">
          <a:spLocks noChangeArrowheads="1"/>
        </xdr:cNvSpPr>
      </xdr:nvSpPr>
      <xdr:spPr>
        <a:xfrm>
          <a:off x="8315325" y="0"/>
          <a:ext cx="87630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34" name="Text 5"/>
        <xdr:cNvSpPr txBox="1">
          <a:spLocks noChangeArrowheads="1"/>
        </xdr:cNvSpPr>
      </xdr:nvSpPr>
      <xdr:spPr>
        <a:xfrm>
          <a:off x="6172200"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35" name="Text 6"/>
        <xdr:cNvSpPr txBox="1">
          <a:spLocks noChangeArrowheads="1"/>
        </xdr:cNvSpPr>
      </xdr:nvSpPr>
      <xdr:spPr>
        <a:xfrm>
          <a:off x="6172200"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36" name="Text 1"/>
        <xdr:cNvSpPr txBox="1">
          <a:spLocks noChangeArrowheads="1"/>
        </xdr:cNvSpPr>
      </xdr:nvSpPr>
      <xdr:spPr>
        <a:xfrm>
          <a:off x="3876675" y="0"/>
          <a:ext cx="53340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37" name="Text 3"/>
        <xdr:cNvSpPr txBox="1">
          <a:spLocks noChangeArrowheads="1"/>
        </xdr:cNvSpPr>
      </xdr:nvSpPr>
      <xdr:spPr>
        <a:xfrm>
          <a:off x="6172200"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38" name="Text 4"/>
        <xdr:cNvSpPr txBox="1">
          <a:spLocks noChangeArrowheads="1"/>
        </xdr:cNvSpPr>
      </xdr:nvSpPr>
      <xdr:spPr>
        <a:xfrm>
          <a:off x="8315325" y="0"/>
          <a:ext cx="87630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39" name="Text 5"/>
        <xdr:cNvSpPr txBox="1">
          <a:spLocks noChangeArrowheads="1"/>
        </xdr:cNvSpPr>
      </xdr:nvSpPr>
      <xdr:spPr>
        <a:xfrm>
          <a:off x="6172200"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40" name="Text 6"/>
        <xdr:cNvSpPr txBox="1">
          <a:spLocks noChangeArrowheads="1"/>
        </xdr:cNvSpPr>
      </xdr:nvSpPr>
      <xdr:spPr>
        <a:xfrm>
          <a:off x="6172200"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41" name="Text 1"/>
        <xdr:cNvSpPr txBox="1">
          <a:spLocks noChangeArrowheads="1"/>
        </xdr:cNvSpPr>
      </xdr:nvSpPr>
      <xdr:spPr>
        <a:xfrm>
          <a:off x="3876675" y="0"/>
          <a:ext cx="53340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42" name="Text 3"/>
        <xdr:cNvSpPr txBox="1">
          <a:spLocks noChangeArrowheads="1"/>
        </xdr:cNvSpPr>
      </xdr:nvSpPr>
      <xdr:spPr>
        <a:xfrm>
          <a:off x="6172200"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43" name="Text 4"/>
        <xdr:cNvSpPr txBox="1">
          <a:spLocks noChangeArrowheads="1"/>
        </xdr:cNvSpPr>
      </xdr:nvSpPr>
      <xdr:spPr>
        <a:xfrm>
          <a:off x="8315325" y="0"/>
          <a:ext cx="87630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44" name="Text 5"/>
        <xdr:cNvSpPr txBox="1">
          <a:spLocks noChangeArrowheads="1"/>
        </xdr:cNvSpPr>
      </xdr:nvSpPr>
      <xdr:spPr>
        <a:xfrm>
          <a:off x="6172200"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45" name="Text 6"/>
        <xdr:cNvSpPr txBox="1">
          <a:spLocks noChangeArrowheads="1"/>
        </xdr:cNvSpPr>
      </xdr:nvSpPr>
      <xdr:spPr>
        <a:xfrm>
          <a:off x="6172200"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46" name="Text 1"/>
        <xdr:cNvSpPr txBox="1">
          <a:spLocks noChangeArrowheads="1"/>
        </xdr:cNvSpPr>
      </xdr:nvSpPr>
      <xdr:spPr>
        <a:xfrm>
          <a:off x="3876675" y="0"/>
          <a:ext cx="53340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47" name="Text 3"/>
        <xdr:cNvSpPr txBox="1">
          <a:spLocks noChangeArrowheads="1"/>
        </xdr:cNvSpPr>
      </xdr:nvSpPr>
      <xdr:spPr>
        <a:xfrm>
          <a:off x="6172200"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48" name="Text 4"/>
        <xdr:cNvSpPr txBox="1">
          <a:spLocks noChangeArrowheads="1"/>
        </xdr:cNvSpPr>
      </xdr:nvSpPr>
      <xdr:spPr>
        <a:xfrm>
          <a:off x="8315325" y="0"/>
          <a:ext cx="87630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49" name="Text 5"/>
        <xdr:cNvSpPr txBox="1">
          <a:spLocks noChangeArrowheads="1"/>
        </xdr:cNvSpPr>
      </xdr:nvSpPr>
      <xdr:spPr>
        <a:xfrm>
          <a:off x="6172200"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50" name="Text 6"/>
        <xdr:cNvSpPr txBox="1">
          <a:spLocks noChangeArrowheads="1"/>
        </xdr:cNvSpPr>
      </xdr:nvSpPr>
      <xdr:spPr>
        <a:xfrm>
          <a:off x="6172200"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51" name="Text 1"/>
        <xdr:cNvSpPr txBox="1">
          <a:spLocks noChangeArrowheads="1"/>
        </xdr:cNvSpPr>
      </xdr:nvSpPr>
      <xdr:spPr>
        <a:xfrm>
          <a:off x="3876675" y="0"/>
          <a:ext cx="53340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52" name="Text 3"/>
        <xdr:cNvSpPr txBox="1">
          <a:spLocks noChangeArrowheads="1"/>
        </xdr:cNvSpPr>
      </xdr:nvSpPr>
      <xdr:spPr>
        <a:xfrm>
          <a:off x="6172200"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53" name="Text 4"/>
        <xdr:cNvSpPr txBox="1">
          <a:spLocks noChangeArrowheads="1"/>
        </xdr:cNvSpPr>
      </xdr:nvSpPr>
      <xdr:spPr>
        <a:xfrm>
          <a:off x="8315325" y="0"/>
          <a:ext cx="87630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54" name="Text 5"/>
        <xdr:cNvSpPr txBox="1">
          <a:spLocks noChangeArrowheads="1"/>
        </xdr:cNvSpPr>
      </xdr:nvSpPr>
      <xdr:spPr>
        <a:xfrm>
          <a:off x="6172200"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55" name="Text 6"/>
        <xdr:cNvSpPr txBox="1">
          <a:spLocks noChangeArrowheads="1"/>
        </xdr:cNvSpPr>
      </xdr:nvSpPr>
      <xdr:spPr>
        <a:xfrm>
          <a:off x="6172200"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56" name="Text 1"/>
        <xdr:cNvSpPr txBox="1">
          <a:spLocks noChangeArrowheads="1"/>
        </xdr:cNvSpPr>
      </xdr:nvSpPr>
      <xdr:spPr>
        <a:xfrm>
          <a:off x="3876675" y="0"/>
          <a:ext cx="53340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57" name="Text 3"/>
        <xdr:cNvSpPr txBox="1">
          <a:spLocks noChangeArrowheads="1"/>
        </xdr:cNvSpPr>
      </xdr:nvSpPr>
      <xdr:spPr>
        <a:xfrm>
          <a:off x="6172200"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58" name="Text 4"/>
        <xdr:cNvSpPr txBox="1">
          <a:spLocks noChangeArrowheads="1"/>
        </xdr:cNvSpPr>
      </xdr:nvSpPr>
      <xdr:spPr>
        <a:xfrm>
          <a:off x="8315325" y="0"/>
          <a:ext cx="87630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59" name="Text 5"/>
        <xdr:cNvSpPr txBox="1">
          <a:spLocks noChangeArrowheads="1"/>
        </xdr:cNvSpPr>
      </xdr:nvSpPr>
      <xdr:spPr>
        <a:xfrm>
          <a:off x="6172200"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60" name="Text 6"/>
        <xdr:cNvSpPr txBox="1">
          <a:spLocks noChangeArrowheads="1"/>
        </xdr:cNvSpPr>
      </xdr:nvSpPr>
      <xdr:spPr>
        <a:xfrm>
          <a:off x="6172200"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61" name="Text 1"/>
        <xdr:cNvSpPr txBox="1">
          <a:spLocks noChangeArrowheads="1"/>
        </xdr:cNvSpPr>
      </xdr:nvSpPr>
      <xdr:spPr>
        <a:xfrm>
          <a:off x="3876675" y="0"/>
          <a:ext cx="53340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62" name="Text 3"/>
        <xdr:cNvSpPr txBox="1">
          <a:spLocks noChangeArrowheads="1"/>
        </xdr:cNvSpPr>
      </xdr:nvSpPr>
      <xdr:spPr>
        <a:xfrm>
          <a:off x="6172200"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63" name="Text 4"/>
        <xdr:cNvSpPr txBox="1">
          <a:spLocks noChangeArrowheads="1"/>
        </xdr:cNvSpPr>
      </xdr:nvSpPr>
      <xdr:spPr>
        <a:xfrm>
          <a:off x="8315325" y="0"/>
          <a:ext cx="87630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64" name="Text 5"/>
        <xdr:cNvSpPr txBox="1">
          <a:spLocks noChangeArrowheads="1"/>
        </xdr:cNvSpPr>
      </xdr:nvSpPr>
      <xdr:spPr>
        <a:xfrm>
          <a:off x="6172200"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65" name="Text 6"/>
        <xdr:cNvSpPr txBox="1">
          <a:spLocks noChangeArrowheads="1"/>
        </xdr:cNvSpPr>
      </xdr:nvSpPr>
      <xdr:spPr>
        <a:xfrm>
          <a:off x="6172200"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66" name="Text 1"/>
        <xdr:cNvSpPr txBox="1">
          <a:spLocks noChangeArrowheads="1"/>
        </xdr:cNvSpPr>
      </xdr:nvSpPr>
      <xdr:spPr>
        <a:xfrm>
          <a:off x="3876675" y="0"/>
          <a:ext cx="53340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PROENIN</a:t>
          </a:r>
        </a:p>
      </xdr:txBody>
    </xdr:sp>
    <xdr:clientData/>
  </xdr:twoCellAnchor>
  <xdr:twoCellAnchor>
    <xdr:from>
      <xdr:col>6</xdr:col>
      <xdr:colOff>0</xdr:colOff>
      <xdr:row>0</xdr:row>
      <xdr:rowOff>0</xdr:rowOff>
    </xdr:from>
    <xdr:to>
      <xdr:col>6</xdr:col>
      <xdr:colOff>0</xdr:colOff>
      <xdr:row>0</xdr:row>
      <xdr:rowOff>0</xdr:rowOff>
    </xdr:to>
    <xdr:sp>
      <xdr:nvSpPr>
        <xdr:cNvPr id="67" name="Text 3"/>
        <xdr:cNvSpPr txBox="1">
          <a:spLocks noChangeArrowheads="1"/>
        </xdr:cNvSpPr>
      </xdr:nvSpPr>
      <xdr:spPr>
        <a:xfrm>
          <a:off x="6172200"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68" name="Text 4"/>
        <xdr:cNvSpPr txBox="1">
          <a:spLocks noChangeArrowheads="1"/>
        </xdr:cNvSpPr>
      </xdr:nvSpPr>
      <xdr:spPr>
        <a:xfrm>
          <a:off x="8315325" y="0"/>
          <a:ext cx="87630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69" name="Text 5"/>
        <xdr:cNvSpPr txBox="1">
          <a:spLocks noChangeArrowheads="1"/>
        </xdr:cNvSpPr>
      </xdr:nvSpPr>
      <xdr:spPr>
        <a:xfrm>
          <a:off x="6172200"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70" name="Text 6"/>
        <xdr:cNvSpPr txBox="1">
          <a:spLocks noChangeArrowheads="1"/>
        </xdr:cNvSpPr>
      </xdr:nvSpPr>
      <xdr:spPr>
        <a:xfrm>
          <a:off x="6172200"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6</xdr:col>
      <xdr:colOff>0</xdr:colOff>
      <xdr:row>0</xdr:row>
      <xdr:rowOff>0</xdr:rowOff>
    </xdr:from>
    <xdr:to>
      <xdr:col>6</xdr:col>
      <xdr:colOff>0</xdr:colOff>
      <xdr:row>0</xdr:row>
      <xdr:rowOff>0</xdr:rowOff>
    </xdr:to>
    <xdr:sp>
      <xdr:nvSpPr>
        <xdr:cNvPr id="71" name="Text 3"/>
        <xdr:cNvSpPr txBox="1">
          <a:spLocks noChangeArrowheads="1"/>
        </xdr:cNvSpPr>
      </xdr:nvSpPr>
      <xdr:spPr>
        <a:xfrm>
          <a:off x="6172200"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72" name="Text 4"/>
        <xdr:cNvSpPr txBox="1">
          <a:spLocks noChangeArrowheads="1"/>
        </xdr:cNvSpPr>
      </xdr:nvSpPr>
      <xdr:spPr>
        <a:xfrm>
          <a:off x="8315325" y="0"/>
          <a:ext cx="87630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73" name="Text 5"/>
        <xdr:cNvSpPr txBox="1">
          <a:spLocks noChangeArrowheads="1"/>
        </xdr:cNvSpPr>
      </xdr:nvSpPr>
      <xdr:spPr>
        <a:xfrm>
          <a:off x="6172200"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74" name="Text 6"/>
        <xdr:cNvSpPr txBox="1">
          <a:spLocks noChangeArrowheads="1"/>
        </xdr:cNvSpPr>
      </xdr:nvSpPr>
      <xdr:spPr>
        <a:xfrm>
          <a:off x="6172200"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6</xdr:col>
      <xdr:colOff>0</xdr:colOff>
      <xdr:row>0</xdr:row>
      <xdr:rowOff>0</xdr:rowOff>
    </xdr:from>
    <xdr:to>
      <xdr:col>6</xdr:col>
      <xdr:colOff>0</xdr:colOff>
      <xdr:row>0</xdr:row>
      <xdr:rowOff>0</xdr:rowOff>
    </xdr:to>
    <xdr:sp>
      <xdr:nvSpPr>
        <xdr:cNvPr id="75" name="Text 3"/>
        <xdr:cNvSpPr txBox="1">
          <a:spLocks noChangeArrowheads="1"/>
        </xdr:cNvSpPr>
      </xdr:nvSpPr>
      <xdr:spPr>
        <a:xfrm>
          <a:off x="6172200"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76" name="Text 4"/>
        <xdr:cNvSpPr txBox="1">
          <a:spLocks noChangeArrowheads="1"/>
        </xdr:cNvSpPr>
      </xdr:nvSpPr>
      <xdr:spPr>
        <a:xfrm>
          <a:off x="8315325" y="0"/>
          <a:ext cx="87630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77" name="Text 5"/>
        <xdr:cNvSpPr txBox="1">
          <a:spLocks noChangeArrowheads="1"/>
        </xdr:cNvSpPr>
      </xdr:nvSpPr>
      <xdr:spPr>
        <a:xfrm>
          <a:off x="6172200"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78" name="Text 6"/>
        <xdr:cNvSpPr txBox="1">
          <a:spLocks noChangeArrowheads="1"/>
        </xdr:cNvSpPr>
      </xdr:nvSpPr>
      <xdr:spPr>
        <a:xfrm>
          <a:off x="6172200"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stg.yildiz.edu.tr/login/sys/admin/announcement/img/2010-2012%20YILI%20YATIRIM%20TEKL&#304;FLER&#304;N&#304;N%20&#304;K&#304;S%20PROGRAMINA%20G&#304;R&#304;&#350;LER&#3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KİS Çevre Tek.Arş.Merk. (BAP)"/>
      <sheetName val="İKİS Öğr.Üyesi Yetiştirme (BAP)"/>
      <sheetName val="İKİS Dis.Bil.Tek.Gel.Mer. (BAP)"/>
      <sheetName val="İKİS Rekt.Bil.Arş.Prj. (BAP)"/>
      <sheetName val="İKİS Etüd Prj. (YAPI İŞL)"/>
      <sheetName val="İKİS Derslik-Merk.Brm (YAPI İŞ)"/>
      <sheetName val="İKİS Altyapı (YAPI İŞL)"/>
      <sheetName val="İKİS Büyük Onarım (YAPI İŞL)"/>
      <sheetName val="İKİS Açk.Kap.Spor Tes(YAPI İŞL)"/>
      <sheetName val="İKİS Makine-Teçh. (İMİDB.-SKS.)"/>
      <sheetName val="İKİS Bilgi Tekn. (İMİDB.-SKS.)"/>
      <sheetName val="İKİS Yayın Alımı (KÜTÜPH.)"/>
      <sheetName val="İKİS Taşıt Alımı"/>
      <sheetName val="İKİS Muht.İşl. (İda. SKS. Küt.)"/>
      <sheetName val="İKİS YATIRIM TEKLİF TABLOSU KUR"/>
      <sheetName val="Sayfa1"/>
      <sheetName val="2010-2012 YILI YATIRIM TEKLİFLE"/>
    </sheetNames>
    <definedNames>
      <definedName name="Düğme7_Tıklat"/>
    </definedNames>
  </externalBook>
</externalLink>
</file>

<file path=xl/theme/theme1.xml><?xml version="1.0" encoding="utf-8"?>
<a:theme xmlns:a="http://schemas.openxmlformats.org/drawingml/2006/main" name="Office Theme">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FFC000"/>
  </sheetPr>
  <dimension ref="A2:Q61"/>
  <sheetViews>
    <sheetView zoomScalePageLayoutView="0" workbookViewId="0" topLeftCell="A43">
      <selection activeCell="A61" sqref="A61"/>
    </sheetView>
  </sheetViews>
  <sheetFormatPr defaultColWidth="9.140625" defaultRowHeight="12.75"/>
  <cols>
    <col min="1" max="1" width="19.7109375" style="0" customWidth="1"/>
    <col min="2" max="2" width="18.140625" style="0" customWidth="1"/>
    <col min="3" max="3" width="16.28125" style="0" customWidth="1"/>
    <col min="4" max="4" width="13.7109375" style="0" customWidth="1"/>
    <col min="5" max="5" width="14.57421875" style="0" customWidth="1"/>
    <col min="6" max="6" width="14.8515625" style="0" customWidth="1"/>
    <col min="7" max="7" width="11.57421875" style="0" customWidth="1"/>
    <col min="8" max="9" width="11.421875" style="0" customWidth="1"/>
    <col min="10" max="10" width="13.8515625" style="0" customWidth="1"/>
    <col min="11" max="11" width="12.7109375" style="0" customWidth="1"/>
    <col min="12" max="12" width="13.57421875" style="0" customWidth="1"/>
    <col min="13" max="13" width="12.421875" style="0" customWidth="1"/>
    <col min="14" max="14" width="11.140625" style="0" customWidth="1"/>
    <col min="15" max="15" width="13.28125" style="0" customWidth="1"/>
    <col min="16" max="16" width="12.421875" style="0" customWidth="1"/>
    <col min="17" max="17" width="15.421875" style="0" bestFit="1" customWidth="1"/>
    <col min="18" max="18" width="11.28125" style="0" customWidth="1"/>
    <col min="19" max="20" width="10.140625" style="0" bestFit="1" customWidth="1"/>
  </cols>
  <sheetData>
    <row r="2" spans="1:17" s="631" customFormat="1" ht="18.75">
      <c r="A2" s="1118" t="s">
        <v>490</v>
      </c>
      <c r="B2" s="1118"/>
      <c r="C2" s="1118"/>
      <c r="D2" s="1118"/>
      <c r="E2" s="1118"/>
      <c r="F2" s="1118"/>
      <c r="G2" s="1118"/>
      <c r="H2" s="1118"/>
      <c r="I2" s="1118"/>
      <c r="J2" s="1118"/>
      <c r="K2" s="1118"/>
      <c r="L2" s="1118"/>
      <c r="M2" s="1118"/>
      <c r="N2" s="1118"/>
      <c r="O2" s="1118"/>
      <c r="P2" s="1118"/>
      <c r="Q2" s="1118"/>
    </row>
    <row r="3" spans="1:17" ht="18.75">
      <c r="A3" s="632"/>
      <c r="B3" s="632"/>
      <c r="C3" s="632"/>
      <c r="D3" s="632"/>
      <c r="E3" s="632"/>
      <c r="F3" s="632"/>
      <c r="G3" s="632"/>
      <c r="H3" s="632"/>
      <c r="I3" s="632"/>
      <c r="J3" s="632"/>
      <c r="K3" s="632"/>
      <c r="L3" s="632"/>
      <c r="M3" s="632"/>
      <c r="N3" s="632"/>
      <c r="O3" s="632"/>
      <c r="P3" s="632"/>
      <c r="Q3" s="632"/>
    </row>
    <row r="4" spans="1:17" s="635" customFormat="1" ht="18.75">
      <c r="A4" s="1119" t="s">
        <v>491</v>
      </c>
      <c r="B4" s="1119"/>
      <c r="C4" s="1119"/>
      <c r="D4" s="1119"/>
      <c r="E4" s="1119"/>
      <c r="F4" s="1119"/>
      <c r="G4" s="1119"/>
      <c r="H4" s="1119"/>
      <c r="I4" s="1119"/>
      <c r="J4" s="1119"/>
      <c r="K4" s="1119"/>
      <c r="L4" s="1119"/>
      <c r="M4" s="1119"/>
      <c r="N4" s="1119"/>
      <c r="O4" s="1119"/>
      <c r="P4" s="1119"/>
      <c r="Q4" s="634"/>
    </row>
    <row r="5" spans="1:17" s="635" customFormat="1" ht="18.75">
      <c r="A5" s="1103" t="s">
        <v>492</v>
      </c>
      <c r="B5" s="1103"/>
      <c r="C5" s="1103"/>
      <c r="D5" s="1103"/>
      <c r="E5" s="1103"/>
      <c r="F5" s="1103"/>
      <c r="G5" s="1103"/>
      <c r="H5" s="1103"/>
      <c r="I5" s="1103"/>
      <c r="J5" s="1103"/>
      <c r="K5" s="1103"/>
      <c r="L5" s="1103"/>
      <c r="M5" s="1103"/>
      <c r="N5" s="1103"/>
      <c r="O5" s="1103"/>
      <c r="P5" s="1103"/>
      <c r="Q5" s="634"/>
    </row>
    <row r="6" spans="1:17" s="635" customFormat="1" ht="19.5" thickBot="1">
      <c r="A6" s="633"/>
      <c r="B6" s="633"/>
      <c r="C6" s="633"/>
      <c r="D6" s="633"/>
      <c r="E6" s="633"/>
      <c r="F6" s="633"/>
      <c r="G6" s="633"/>
      <c r="H6" s="633"/>
      <c r="I6" s="633"/>
      <c r="J6" s="633"/>
      <c r="K6" s="633"/>
      <c r="L6" s="633"/>
      <c r="M6" s="633"/>
      <c r="N6" s="633"/>
      <c r="O6" s="633"/>
      <c r="P6" s="633"/>
      <c r="Q6" s="634"/>
    </row>
    <row r="7" spans="1:17" s="635" customFormat="1" ht="18.75" thickBot="1">
      <c r="A7" s="1108" t="s">
        <v>22</v>
      </c>
      <c r="B7" s="1111" t="s">
        <v>285</v>
      </c>
      <c r="C7" s="1112"/>
      <c r="D7" s="1112"/>
      <c r="E7" s="1112"/>
      <c r="F7" s="1112"/>
      <c r="G7" s="1112"/>
      <c r="H7" s="1112"/>
      <c r="I7" s="1112"/>
      <c r="J7" s="1112"/>
      <c r="K7" s="1112"/>
      <c r="L7" s="1112"/>
      <c r="M7" s="1112"/>
      <c r="N7" s="1112"/>
      <c r="O7" s="1113"/>
      <c r="P7" s="1113"/>
      <c r="Q7" s="1114"/>
    </row>
    <row r="8" spans="1:17" s="635" customFormat="1" ht="18">
      <c r="A8" s="1109"/>
      <c r="B8" s="1120" t="s">
        <v>493</v>
      </c>
      <c r="C8" s="1122" t="s">
        <v>13</v>
      </c>
      <c r="D8" s="1123"/>
      <c r="E8" s="1122" t="s">
        <v>14</v>
      </c>
      <c r="F8" s="1124"/>
      <c r="G8" s="1124"/>
      <c r="H8" s="1124"/>
      <c r="I8" s="1124"/>
      <c r="J8" s="1125"/>
      <c r="K8" s="1125"/>
      <c r="L8" s="1125"/>
      <c r="M8" s="1125"/>
      <c r="N8" s="1126"/>
      <c r="O8" s="1122" t="s">
        <v>17</v>
      </c>
      <c r="P8" s="1127"/>
      <c r="Q8" s="1104" t="s">
        <v>142</v>
      </c>
    </row>
    <row r="9" spans="1:17" s="635" customFormat="1" ht="84.75" customHeight="1" thickBot="1">
      <c r="A9" s="1110"/>
      <c r="B9" s="1121"/>
      <c r="C9" s="636" t="s">
        <v>16</v>
      </c>
      <c r="D9" s="637" t="s">
        <v>289</v>
      </c>
      <c r="E9" s="636" t="s">
        <v>23</v>
      </c>
      <c r="F9" s="638" t="s">
        <v>31</v>
      </c>
      <c r="G9" s="638" t="s">
        <v>290</v>
      </c>
      <c r="H9" s="638" t="s">
        <v>30</v>
      </c>
      <c r="I9" s="638" t="s">
        <v>48</v>
      </c>
      <c r="J9" s="639" t="s">
        <v>149</v>
      </c>
      <c r="K9" s="639" t="s">
        <v>20</v>
      </c>
      <c r="L9" s="639" t="s">
        <v>21</v>
      </c>
      <c r="M9" s="639" t="s">
        <v>150</v>
      </c>
      <c r="N9" s="640" t="s">
        <v>291</v>
      </c>
      <c r="O9" s="636" t="s">
        <v>18</v>
      </c>
      <c r="P9" s="637" t="s">
        <v>19</v>
      </c>
      <c r="Q9" s="1105"/>
    </row>
    <row r="10" spans="1:17" s="635" customFormat="1" ht="46.5" customHeight="1">
      <c r="A10" s="641" t="s">
        <v>494</v>
      </c>
      <c r="B10" s="642">
        <v>11629</v>
      </c>
      <c r="C10" s="643"/>
      <c r="D10" s="644"/>
      <c r="E10" s="645">
        <v>11730</v>
      </c>
      <c r="F10" s="646">
        <v>2174</v>
      </c>
      <c r="G10" s="646">
        <v>256</v>
      </c>
      <c r="H10" s="646">
        <v>249</v>
      </c>
      <c r="I10" s="646"/>
      <c r="J10" s="646">
        <v>12876</v>
      </c>
      <c r="K10" s="646">
        <v>410</v>
      </c>
      <c r="L10" s="646">
        <v>48933</v>
      </c>
      <c r="M10" s="646">
        <v>7134</v>
      </c>
      <c r="N10" s="647">
        <v>764</v>
      </c>
      <c r="O10" s="645">
        <v>15725</v>
      </c>
      <c r="P10" s="648">
        <v>9463</v>
      </c>
      <c r="Q10" s="649">
        <f>SUM(B10:P10)</f>
        <v>121343</v>
      </c>
    </row>
    <row r="11" spans="1:17" s="635" customFormat="1" ht="30.75" customHeight="1">
      <c r="A11" s="650" t="s">
        <v>24</v>
      </c>
      <c r="B11" s="651">
        <v>82657</v>
      </c>
      <c r="C11" s="652">
        <v>67919</v>
      </c>
      <c r="D11" s="653">
        <v>50053</v>
      </c>
      <c r="E11" s="654">
        <v>1378</v>
      </c>
      <c r="F11" s="655">
        <v>1187</v>
      </c>
      <c r="G11" s="655"/>
      <c r="H11" s="655"/>
      <c r="I11" s="655">
        <v>298</v>
      </c>
      <c r="J11" s="655"/>
      <c r="K11" s="655">
        <v>754</v>
      </c>
      <c r="L11" s="655"/>
      <c r="M11" s="655"/>
      <c r="N11" s="656"/>
      <c r="O11" s="657"/>
      <c r="P11" s="658"/>
      <c r="Q11" s="659">
        <f>SUM(B11:P11)</f>
        <v>204246</v>
      </c>
    </row>
    <row r="12" spans="1:17" s="635" customFormat="1" ht="30" customHeight="1">
      <c r="A12" s="197" t="s">
        <v>25</v>
      </c>
      <c r="B12" s="660">
        <v>4814</v>
      </c>
      <c r="C12" s="661">
        <v>9015</v>
      </c>
      <c r="D12" s="662">
        <v>293</v>
      </c>
      <c r="E12" s="661"/>
      <c r="F12" s="663"/>
      <c r="G12" s="663"/>
      <c r="H12" s="663"/>
      <c r="I12" s="663"/>
      <c r="J12" s="663"/>
      <c r="K12" s="663">
        <v>323</v>
      </c>
      <c r="L12" s="663"/>
      <c r="M12" s="663"/>
      <c r="N12" s="664"/>
      <c r="O12" s="654"/>
      <c r="P12" s="662"/>
      <c r="Q12" s="660">
        <f aca="true" t="shared" si="0" ref="Q12:Q19">SUM(B12:P12)</f>
        <v>14445</v>
      </c>
    </row>
    <row r="13" spans="1:17" s="635" customFormat="1" ht="19.5" thickBot="1">
      <c r="A13" s="197" t="s">
        <v>26</v>
      </c>
      <c r="B13" s="660">
        <v>1333</v>
      </c>
      <c r="C13" s="661">
        <v>1333</v>
      </c>
      <c r="D13" s="662"/>
      <c r="E13" s="661"/>
      <c r="F13" s="663"/>
      <c r="G13" s="663"/>
      <c r="H13" s="663"/>
      <c r="I13" s="663"/>
      <c r="J13" s="663"/>
      <c r="K13" s="663"/>
      <c r="L13" s="663"/>
      <c r="M13" s="663"/>
      <c r="N13" s="664"/>
      <c r="O13" s="661"/>
      <c r="P13" s="662"/>
      <c r="Q13" s="660">
        <f t="shared" si="0"/>
        <v>2666</v>
      </c>
    </row>
    <row r="14" spans="1:17" s="635" customFormat="1" ht="19.5" hidden="1" thickBot="1">
      <c r="A14" s="665"/>
      <c r="B14" s="660"/>
      <c r="C14" s="661"/>
      <c r="D14" s="662"/>
      <c r="E14" s="661"/>
      <c r="F14" s="663"/>
      <c r="G14" s="663"/>
      <c r="H14" s="663"/>
      <c r="I14" s="663"/>
      <c r="J14" s="663"/>
      <c r="K14" s="663"/>
      <c r="L14" s="663"/>
      <c r="M14" s="663"/>
      <c r="N14" s="664"/>
      <c r="O14" s="661"/>
      <c r="P14" s="662"/>
      <c r="Q14" s="660">
        <f t="shared" si="0"/>
        <v>0</v>
      </c>
    </row>
    <row r="15" spans="1:17" s="635" customFormat="1" ht="19.5" hidden="1" thickBot="1">
      <c r="A15" s="665"/>
      <c r="B15" s="660"/>
      <c r="C15" s="661"/>
      <c r="D15" s="662"/>
      <c r="E15" s="661"/>
      <c r="F15" s="663"/>
      <c r="G15" s="663"/>
      <c r="H15" s="663"/>
      <c r="I15" s="663"/>
      <c r="J15" s="663"/>
      <c r="K15" s="663"/>
      <c r="L15" s="663"/>
      <c r="M15" s="663"/>
      <c r="N15" s="664"/>
      <c r="O15" s="661"/>
      <c r="P15" s="662"/>
      <c r="Q15" s="660">
        <f t="shared" si="0"/>
        <v>0</v>
      </c>
    </row>
    <row r="16" spans="1:17" s="635" customFormat="1" ht="19.5" hidden="1" thickBot="1">
      <c r="A16" s="665"/>
      <c r="B16" s="660"/>
      <c r="C16" s="661"/>
      <c r="D16" s="662"/>
      <c r="E16" s="661"/>
      <c r="F16" s="663"/>
      <c r="G16" s="663"/>
      <c r="H16" s="663"/>
      <c r="I16" s="663"/>
      <c r="J16" s="663"/>
      <c r="K16" s="663"/>
      <c r="L16" s="663"/>
      <c r="M16" s="663"/>
      <c r="N16" s="664"/>
      <c r="O16" s="661"/>
      <c r="P16" s="662"/>
      <c r="Q16" s="660">
        <f t="shared" si="0"/>
        <v>0</v>
      </c>
    </row>
    <row r="17" spans="1:17" s="635" customFormat="1" ht="19.5" hidden="1" thickBot="1">
      <c r="A17" s="665"/>
      <c r="B17" s="660"/>
      <c r="C17" s="661"/>
      <c r="D17" s="662"/>
      <c r="E17" s="661"/>
      <c r="F17" s="663"/>
      <c r="G17" s="663"/>
      <c r="H17" s="663"/>
      <c r="I17" s="663"/>
      <c r="J17" s="663"/>
      <c r="K17" s="663"/>
      <c r="L17" s="663"/>
      <c r="M17" s="663"/>
      <c r="N17" s="664"/>
      <c r="O17" s="661"/>
      <c r="P17" s="662"/>
      <c r="Q17" s="660">
        <f t="shared" si="0"/>
        <v>0</v>
      </c>
    </row>
    <row r="18" spans="1:17" s="635" customFormat="1" ht="19.5" hidden="1" thickBot="1">
      <c r="A18" s="665"/>
      <c r="B18" s="660"/>
      <c r="C18" s="661"/>
      <c r="D18" s="662"/>
      <c r="E18" s="661"/>
      <c r="F18" s="663"/>
      <c r="G18" s="663"/>
      <c r="H18" s="663"/>
      <c r="I18" s="663"/>
      <c r="J18" s="663"/>
      <c r="K18" s="663"/>
      <c r="L18" s="663"/>
      <c r="M18" s="663"/>
      <c r="N18" s="664"/>
      <c r="O18" s="661"/>
      <c r="P18" s="662"/>
      <c r="Q18" s="660">
        <f t="shared" si="0"/>
        <v>0</v>
      </c>
    </row>
    <row r="19" spans="1:17" s="635" customFormat="1" ht="19.5" hidden="1" thickBot="1">
      <c r="A19" s="666"/>
      <c r="B19" s="667"/>
      <c r="C19" s="668"/>
      <c r="D19" s="669"/>
      <c r="E19" s="668"/>
      <c r="F19" s="670"/>
      <c r="G19" s="670"/>
      <c r="H19" s="670"/>
      <c r="I19" s="670"/>
      <c r="J19" s="670"/>
      <c r="K19" s="670"/>
      <c r="L19" s="670"/>
      <c r="M19" s="670"/>
      <c r="N19" s="671"/>
      <c r="O19" s="672"/>
      <c r="P19" s="673"/>
      <c r="Q19" s="660">
        <f t="shared" si="0"/>
        <v>0</v>
      </c>
    </row>
    <row r="20" spans="1:17" s="635" customFormat="1" ht="18.75" thickBot="1">
      <c r="A20" s="674" t="s">
        <v>142</v>
      </c>
      <c r="B20" s="675">
        <f aca="true" t="shared" si="1" ref="B20:Q20">SUM(B10:B19)</f>
        <v>100433</v>
      </c>
      <c r="C20" s="676">
        <f t="shared" si="1"/>
        <v>78267</v>
      </c>
      <c r="D20" s="677">
        <f t="shared" si="1"/>
        <v>50346</v>
      </c>
      <c r="E20" s="676">
        <f t="shared" si="1"/>
        <v>13108</v>
      </c>
      <c r="F20" s="678">
        <f t="shared" si="1"/>
        <v>3361</v>
      </c>
      <c r="G20" s="678">
        <f t="shared" si="1"/>
        <v>256</v>
      </c>
      <c r="H20" s="678">
        <f t="shared" si="1"/>
        <v>249</v>
      </c>
      <c r="I20" s="678">
        <f t="shared" si="1"/>
        <v>298</v>
      </c>
      <c r="J20" s="678">
        <f t="shared" si="1"/>
        <v>12876</v>
      </c>
      <c r="K20" s="678">
        <f t="shared" si="1"/>
        <v>1487</v>
      </c>
      <c r="L20" s="678">
        <f t="shared" si="1"/>
        <v>48933</v>
      </c>
      <c r="M20" s="678">
        <f t="shared" si="1"/>
        <v>7134</v>
      </c>
      <c r="N20" s="679">
        <f t="shared" si="1"/>
        <v>764</v>
      </c>
      <c r="O20" s="676">
        <f t="shared" si="1"/>
        <v>15725</v>
      </c>
      <c r="P20" s="677">
        <f t="shared" si="1"/>
        <v>9463</v>
      </c>
      <c r="Q20" s="675">
        <f t="shared" si="1"/>
        <v>342700</v>
      </c>
    </row>
    <row r="21" spans="1:17" s="682" customFormat="1" ht="18">
      <c r="A21" s="680"/>
      <c r="B21" s="681"/>
      <c r="C21" s="681"/>
      <c r="D21" s="681"/>
      <c r="E21" s="681"/>
      <c r="F21" s="681"/>
      <c r="G21" s="681"/>
      <c r="H21" s="681"/>
      <c r="I21" s="681"/>
      <c r="J21" s="681"/>
      <c r="K21" s="681"/>
      <c r="L21" s="681"/>
      <c r="M21" s="681"/>
      <c r="N21" s="681"/>
      <c r="O21" s="681"/>
      <c r="P21" s="681"/>
      <c r="Q21" s="681"/>
    </row>
    <row r="22" spans="1:17" s="682" customFormat="1" ht="18" hidden="1">
      <c r="A22" s="680"/>
      <c r="B22" s="681"/>
      <c r="C22" s="681"/>
      <c r="D22" s="681"/>
      <c r="E22" s="681"/>
      <c r="F22" s="681"/>
      <c r="G22" s="681"/>
      <c r="H22" s="681"/>
      <c r="I22" s="681"/>
      <c r="J22" s="681"/>
      <c r="K22" s="681"/>
      <c r="L22" s="681"/>
      <c r="M22" s="681"/>
      <c r="N22" s="681"/>
      <c r="O22" s="681"/>
      <c r="P22" s="681"/>
      <c r="Q22" s="681"/>
    </row>
    <row r="23" spans="1:17" s="682" customFormat="1" ht="18">
      <c r="A23" s="680"/>
      <c r="B23" s="681"/>
      <c r="C23" s="681"/>
      <c r="D23" s="681"/>
      <c r="E23" s="681"/>
      <c r="F23" s="681"/>
      <c r="G23" s="681"/>
      <c r="H23" s="681"/>
      <c r="I23" s="681"/>
      <c r="J23" s="681"/>
      <c r="K23" s="681"/>
      <c r="L23" s="681"/>
      <c r="M23" s="681"/>
      <c r="N23" s="681"/>
      <c r="O23" s="681"/>
      <c r="P23" s="681"/>
      <c r="Q23" s="681"/>
    </row>
    <row r="24" spans="1:17" s="682" customFormat="1" ht="18">
      <c r="A24" s="680"/>
      <c r="B24" s="681"/>
      <c r="C24" s="681"/>
      <c r="D24" s="681"/>
      <c r="E24" s="681"/>
      <c r="F24" s="681"/>
      <c r="G24" s="681"/>
      <c r="H24" s="681"/>
      <c r="I24" s="681"/>
      <c r="J24" s="681"/>
      <c r="K24" s="681"/>
      <c r="L24" s="681"/>
      <c r="M24" s="681"/>
      <c r="N24" s="681"/>
      <c r="O24" s="681"/>
      <c r="P24" s="681"/>
      <c r="Q24" s="681"/>
    </row>
    <row r="25" spans="1:17" s="682" customFormat="1" ht="18.75">
      <c r="A25" s="1101" t="s">
        <v>495</v>
      </c>
      <c r="B25" s="1102"/>
      <c r="C25" s="1102"/>
      <c r="D25" s="1102"/>
      <c r="E25" s="1102"/>
      <c r="F25" s="1102"/>
      <c r="G25" s="1102"/>
      <c r="H25" s="1102"/>
      <c r="I25" s="1102"/>
      <c r="J25" s="1102"/>
      <c r="K25" s="1102"/>
      <c r="L25" s="1102"/>
      <c r="M25" s="1102"/>
      <c r="N25" s="1102"/>
      <c r="O25" s="1102"/>
      <c r="P25" s="1102"/>
      <c r="Q25" s="1102"/>
    </row>
    <row r="26" spans="1:17" s="635" customFormat="1" ht="18.75">
      <c r="A26" s="1103" t="s">
        <v>492</v>
      </c>
      <c r="B26" s="1103"/>
      <c r="C26" s="1103"/>
      <c r="D26" s="1103"/>
      <c r="E26" s="1103"/>
      <c r="F26" s="1103"/>
      <c r="G26" s="1103"/>
      <c r="H26" s="1103"/>
      <c r="I26" s="1103"/>
      <c r="J26" s="1103"/>
      <c r="K26" s="1103"/>
      <c r="L26" s="1103"/>
      <c r="M26" s="1103"/>
      <c r="N26" s="1103"/>
      <c r="O26" s="1103"/>
      <c r="P26" s="1103"/>
      <c r="Q26" s="634"/>
    </row>
    <row r="27" spans="1:17" s="635" customFormat="1" ht="18.75" hidden="1">
      <c r="A27" s="634"/>
      <c r="B27" s="634"/>
      <c r="C27" s="634"/>
      <c r="D27" s="634"/>
      <c r="E27" s="634"/>
      <c r="F27" s="634"/>
      <c r="G27" s="634"/>
      <c r="H27" s="634"/>
      <c r="I27" s="634"/>
      <c r="J27" s="634"/>
      <c r="K27" s="634"/>
      <c r="L27" s="634"/>
      <c r="M27" s="634"/>
      <c r="N27" s="634"/>
      <c r="O27" s="634"/>
      <c r="P27" s="634"/>
      <c r="Q27" s="634"/>
    </row>
    <row r="28" spans="1:17" s="635" customFormat="1" ht="19.5" thickBot="1">
      <c r="A28" s="634"/>
      <c r="B28" s="634"/>
      <c r="C28" s="634"/>
      <c r="D28" s="634" t="s">
        <v>509</v>
      </c>
      <c r="E28" s="634"/>
      <c r="F28" s="634"/>
      <c r="G28" s="634"/>
      <c r="H28" s="634"/>
      <c r="I28" s="634"/>
      <c r="J28" s="634"/>
      <c r="K28" s="634"/>
      <c r="L28" s="634"/>
      <c r="M28" s="634"/>
      <c r="N28" s="634"/>
      <c r="O28" s="634"/>
      <c r="P28" s="634"/>
      <c r="Q28" s="634"/>
    </row>
    <row r="29" spans="1:17" s="684" customFormat="1" ht="19.5" customHeight="1" thickBot="1">
      <c r="A29" s="1104" t="s">
        <v>497</v>
      </c>
      <c r="B29" s="1104" t="s">
        <v>498</v>
      </c>
      <c r="C29" s="1106" t="s">
        <v>499</v>
      </c>
      <c r="D29" s="1107"/>
      <c r="E29" s="1106" t="s">
        <v>500</v>
      </c>
      <c r="F29" s="1115"/>
      <c r="G29" s="1115"/>
      <c r="H29" s="1115"/>
      <c r="I29" s="1115"/>
      <c r="J29" s="1115"/>
      <c r="K29" s="1115"/>
      <c r="L29" s="1115"/>
      <c r="M29" s="1115"/>
      <c r="N29" s="1115"/>
      <c r="O29" s="1106" t="s">
        <v>501</v>
      </c>
      <c r="P29" s="1107"/>
      <c r="Q29" s="683" t="s">
        <v>81</v>
      </c>
    </row>
    <row r="30" spans="1:17" s="684" customFormat="1" ht="108.75" thickBot="1">
      <c r="A30" s="1105"/>
      <c r="B30" s="1105"/>
      <c r="C30" s="683" t="s">
        <v>16</v>
      </c>
      <c r="D30" s="683" t="s">
        <v>46</v>
      </c>
      <c r="E30" s="683" t="s">
        <v>23</v>
      </c>
      <c r="F30" s="683" t="s">
        <v>502</v>
      </c>
      <c r="G30" s="683" t="s">
        <v>503</v>
      </c>
      <c r="H30" s="683" t="s">
        <v>150</v>
      </c>
      <c r="I30" s="683" t="s">
        <v>20</v>
      </c>
      <c r="J30" s="683" t="s">
        <v>291</v>
      </c>
      <c r="K30" s="683" t="s">
        <v>31</v>
      </c>
      <c r="L30" s="638" t="s">
        <v>290</v>
      </c>
      <c r="M30" s="638" t="s">
        <v>30</v>
      </c>
      <c r="N30" s="685" t="s">
        <v>48</v>
      </c>
      <c r="O30" s="686" t="s">
        <v>504</v>
      </c>
      <c r="P30" s="687" t="s">
        <v>505</v>
      </c>
      <c r="Q30" s="683"/>
    </row>
    <row r="31" spans="1:17" s="635" customFormat="1" ht="19.5" thickBot="1">
      <c r="A31" s="688" t="s">
        <v>506</v>
      </c>
      <c r="B31" s="689">
        <v>11629</v>
      </c>
      <c r="C31" s="690"/>
      <c r="D31" s="691">
        <v>8751</v>
      </c>
      <c r="E31" s="692">
        <v>11730</v>
      </c>
      <c r="F31" s="690">
        <v>12876</v>
      </c>
      <c r="G31" s="693">
        <v>48933</v>
      </c>
      <c r="H31" s="693">
        <v>7134</v>
      </c>
      <c r="I31" s="694">
        <v>410</v>
      </c>
      <c r="J31" s="694">
        <v>764</v>
      </c>
      <c r="K31" s="694">
        <v>2174</v>
      </c>
      <c r="L31" s="694">
        <v>256</v>
      </c>
      <c r="M31" s="694">
        <v>249</v>
      </c>
      <c r="N31" s="695"/>
      <c r="O31" s="696">
        <v>15725</v>
      </c>
      <c r="P31" s="697">
        <v>9463</v>
      </c>
      <c r="Q31" s="698">
        <f aca="true" t="shared" si="2" ref="Q31:Q36">SUM(B31:P31)</f>
        <v>130094</v>
      </c>
    </row>
    <row r="32" spans="1:17" s="635" customFormat="1" ht="19.5" thickBot="1">
      <c r="A32" s="699" t="s">
        <v>24</v>
      </c>
      <c r="B32" s="700">
        <v>86422</v>
      </c>
      <c r="C32" s="701">
        <v>70290</v>
      </c>
      <c r="D32" s="702">
        <v>50296</v>
      </c>
      <c r="E32" s="703">
        <v>1846</v>
      </c>
      <c r="F32" s="694"/>
      <c r="G32" s="704"/>
      <c r="H32" s="704"/>
      <c r="I32" s="701">
        <v>1075</v>
      </c>
      <c r="J32" s="694"/>
      <c r="K32" s="701">
        <v>1652</v>
      </c>
      <c r="L32" s="701">
        <v>995</v>
      </c>
      <c r="M32" s="694"/>
      <c r="N32" s="695">
        <v>298</v>
      </c>
      <c r="O32" s="695"/>
      <c r="P32" s="705"/>
      <c r="Q32" s="698">
        <f t="shared" si="2"/>
        <v>212874</v>
      </c>
    </row>
    <row r="33" spans="1:17" s="635" customFormat="1" ht="19.5" thickBot="1">
      <c r="A33" s="699" t="s">
        <v>25</v>
      </c>
      <c r="B33" s="706">
        <v>4814</v>
      </c>
      <c r="C33" s="694">
        <v>9015</v>
      </c>
      <c r="D33" s="707">
        <v>293</v>
      </c>
      <c r="E33" s="708"/>
      <c r="F33" s="694"/>
      <c r="G33" s="704"/>
      <c r="H33" s="704"/>
      <c r="I33" s="694">
        <v>323</v>
      </c>
      <c r="J33" s="694"/>
      <c r="K33" s="694"/>
      <c r="L33" s="694"/>
      <c r="M33" s="694"/>
      <c r="N33" s="695"/>
      <c r="O33" s="695"/>
      <c r="P33" s="705"/>
      <c r="Q33" s="698">
        <f t="shared" si="2"/>
        <v>14445</v>
      </c>
    </row>
    <row r="34" spans="1:17" s="635" customFormat="1" ht="19.5" thickBot="1">
      <c r="A34" s="699" t="s">
        <v>26</v>
      </c>
      <c r="B34" s="709">
        <v>1333</v>
      </c>
      <c r="C34" s="695">
        <v>1333</v>
      </c>
      <c r="D34" s="710"/>
      <c r="E34" s="711"/>
      <c r="F34" s="695"/>
      <c r="G34" s="712"/>
      <c r="H34" s="712"/>
      <c r="I34" s="713"/>
      <c r="J34" s="713"/>
      <c r="K34" s="713"/>
      <c r="L34" s="713"/>
      <c r="M34" s="713"/>
      <c r="N34" s="705"/>
      <c r="O34" s="695"/>
      <c r="P34" s="705"/>
      <c r="Q34" s="698">
        <f t="shared" si="2"/>
        <v>2666</v>
      </c>
    </row>
    <row r="35" spans="1:17" s="635" customFormat="1" ht="19.5" hidden="1" thickBot="1">
      <c r="A35" s="699" t="s">
        <v>507</v>
      </c>
      <c r="B35" s="709"/>
      <c r="C35" s="695"/>
      <c r="D35" s="710"/>
      <c r="E35" s="714"/>
      <c r="F35" s="715"/>
      <c r="G35" s="716"/>
      <c r="H35" s="712"/>
      <c r="I35" s="713"/>
      <c r="J35" s="713"/>
      <c r="K35" s="713"/>
      <c r="L35" s="713"/>
      <c r="M35" s="713"/>
      <c r="N35" s="705"/>
      <c r="O35" s="695"/>
      <c r="P35" s="705"/>
      <c r="Q35" s="698">
        <f t="shared" si="2"/>
        <v>0</v>
      </c>
    </row>
    <row r="36" spans="1:17" s="635" customFormat="1" ht="19.5" hidden="1" thickBot="1">
      <c r="A36" s="717" t="s">
        <v>508</v>
      </c>
      <c r="B36" s="718"/>
      <c r="C36" s="719"/>
      <c r="D36" s="720"/>
      <c r="E36" s="721"/>
      <c r="F36" s="719"/>
      <c r="G36" s="722"/>
      <c r="H36" s="722"/>
      <c r="I36" s="723"/>
      <c r="J36" s="723"/>
      <c r="K36" s="723"/>
      <c r="L36" s="723"/>
      <c r="M36" s="723"/>
      <c r="N36" s="724"/>
      <c r="O36" s="719"/>
      <c r="P36" s="724"/>
      <c r="Q36" s="698">
        <f t="shared" si="2"/>
        <v>0</v>
      </c>
    </row>
    <row r="37" spans="1:17" s="635" customFormat="1" ht="19.5" thickBot="1">
      <c r="A37" s="725" t="s">
        <v>142</v>
      </c>
      <c r="B37" s="726">
        <f>SUM(B31:B36)</f>
        <v>104198</v>
      </c>
      <c r="C37" s="726">
        <f aca="true" t="shared" si="3" ref="C37:P37">SUM(C31:C36)</f>
        <v>80638</v>
      </c>
      <c r="D37" s="726">
        <f t="shared" si="3"/>
        <v>59340</v>
      </c>
      <c r="E37" s="726">
        <f t="shared" si="3"/>
        <v>13576</v>
      </c>
      <c r="F37" s="726">
        <f t="shared" si="3"/>
        <v>12876</v>
      </c>
      <c r="G37" s="726">
        <f t="shared" si="3"/>
        <v>48933</v>
      </c>
      <c r="H37" s="726">
        <f t="shared" si="3"/>
        <v>7134</v>
      </c>
      <c r="I37" s="726">
        <f t="shared" si="3"/>
        <v>1808</v>
      </c>
      <c r="J37" s="726">
        <f t="shared" si="3"/>
        <v>764</v>
      </c>
      <c r="K37" s="726">
        <f t="shared" si="3"/>
        <v>3826</v>
      </c>
      <c r="L37" s="726">
        <f t="shared" si="3"/>
        <v>1251</v>
      </c>
      <c r="M37" s="726">
        <f t="shared" si="3"/>
        <v>249</v>
      </c>
      <c r="N37" s="726">
        <f t="shared" si="3"/>
        <v>298</v>
      </c>
      <c r="O37" s="726">
        <f t="shared" si="3"/>
        <v>15725</v>
      </c>
      <c r="P37" s="726">
        <f t="shared" si="3"/>
        <v>9463</v>
      </c>
      <c r="Q37" s="726">
        <f>SUM(Q31:Q36)</f>
        <v>360079</v>
      </c>
    </row>
    <row r="38" spans="1:17" s="635" customFormat="1" ht="18.75">
      <c r="A38" s="634"/>
      <c r="B38" s="634"/>
      <c r="C38" s="634"/>
      <c r="D38" s="634"/>
      <c r="E38" s="634"/>
      <c r="F38" s="634"/>
      <c r="G38" s="634"/>
      <c r="H38" s="634"/>
      <c r="I38" s="634"/>
      <c r="J38" s="634"/>
      <c r="K38" s="634"/>
      <c r="L38" s="634"/>
      <c r="M38" s="634"/>
      <c r="N38" s="634"/>
      <c r="O38" s="634"/>
      <c r="P38" s="634"/>
      <c r="Q38" s="634"/>
    </row>
    <row r="39" spans="1:17" ht="18.75" hidden="1">
      <c r="A39" s="1099"/>
      <c r="B39" s="1099"/>
      <c r="C39" s="1099"/>
      <c r="D39" s="1099"/>
      <c r="E39" s="1099"/>
      <c r="F39" s="1099"/>
      <c r="G39" s="1099"/>
      <c r="H39" s="1099"/>
      <c r="I39" s="1099"/>
      <c r="J39" s="1099"/>
      <c r="K39" s="1099"/>
      <c r="L39" s="1099"/>
      <c r="M39" s="1099"/>
      <c r="N39" s="1099"/>
      <c r="O39" s="1099"/>
      <c r="P39" s="1099"/>
      <c r="Q39" s="632"/>
    </row>
    <row r="40" spans="1:17" ht="18.75" hidden="1">
      <c r="A40" s="632"/>
      <c r="B40" s="632"/>
      <c r="C40" s="632"/>
      <c r="D40" s="632"/>
      <c r="E40" s="632"/>
      <c r="F40" s="632"/>
      <c r="G40" s="632"/>
      <c r="H40" s="632"/>
      <c r="I40" s="632"/>
      <c r="J40" s="632"/>
      <c r="K40" s="632"/>
      <c r="L40" s="632"/>
      <c r="M40" s="632"/>
      <c r="N40" s="632"/>
      <c r="O40" s="632"/>
      <c r="P40" s="632"/>
      <c r="Q40" s="632"/>
    </row>
    <row r="41" spans="4:16" ht="23.25">
      <c r="D41" s="1100"/>
      <c r="E41" s="1100"/>
      <c r="F41" s="1100"/>
      <c r="G41" s="1100"/>
      <c r="H41" s="1100"/>
      <c r="I41" s="1100"/>
      <c r="J41" s="1100"/>
      <c r="K41" s="1100"/>
      <c r="L41" s="1100"/>
      <c r="M41" s="1100"/>
      <c r="N41" s="727"/>
      <c r="O41" s="727"/>
      <c r="P41" s="727"/>
    </row>
    <row r="43" spans="1:10" ht="24" customHeight="1">
      <c r="A43" s="1116" t="s">
        <v>685</v>
      </c>
      <c r="B43" s="1117"/>
      <c r="C43" s="1117"/>
      <c r="D43" s="1117"/>
      <c r="E43" s="1117"/>
      <c r="F43" s="1117"/>
      <c r="G43" s="1117"/>
      <c r="H43" s="890"/>
      <c r="I43" s="890"/>
      <c r="J43" s="890"/>
    </row>
    <row r="44" spans="1:17" ht="18">
      <c r="A44" s="680"/>
      <c r="B44" s="681"/>
      <c r="C44" s="681"/>
      <c r="D44" s="681"/>
      <c r="E44" s="681"/>
      <c r="F44" s="681"/>
      <c r="G44" s="681"/>
      <c r="H44" s="681"/>
      <c r="I44" s="681"/>
      <c r="J44" s="681"/>
      <c r="K44" s="681"/>
      <c r="L44" s="681"/>
      <c r="M44" s="681"/>
      <c r="N44" s="681"/>
      <c r="O44" s="681"/>
      <c r="P44" s="681"/>
      <c r="Q44" s="681"/>
    </row>
    <row r="45" spans="1:17" ht="18.75">
      <c r="A45" s="1101" t="s">
        <v>686</v>
      </c>
      <c r="B45" s="1102"/>
      <c r="C45" s="1102"/>
      <c r="D45" s="1102"/>
      <c r="E45" s="1102"/>
      <c r="F45" s="1102"/>
      <c r="G45" s="1102"/>
      <c r="H45" s="1102"/>
      <c r="I45" s="1102"/>
      <c r="J45" s="1102"/>
      <c r="K45" s="1102"/>
      <c r="L45" s="1102"/>
      <c r="M45" s="1102"/>
      <c r="N45" s="1102"/>
      <c r="O45" s="1102"/>
      <c r="P45" s="1102"/>
      <c r="Q45" s="1102"/>
    </row>
    <row r="46" spans="1:17" ht="18.75">
      <c r="A46" s="1103" t="s">
        <v>492</v>
      </c>
      <c r="B46" s="1103"/>
      <c r="C46" s="1103"/>
      <c r="D46" s="1103"/>
      <c r="E46" s="1103"/>
      <c r="F46" s="1103"/>
      <c r="G46" s="1103"/>
      <c r="H46" s="1103"/>
      <c r="I46" s="1103"/>
      <c r="J46" s="1103"/>
      <c r="K46" s="1103"/>
      <c r="L46" s="1103"/>
      <c r="M46" s="1103"/>
      <c r="N46" s="1103"/>
      <c r="O46" s="1103"/>
      <c r="P46" s="1103"/>
      <c r="Q46" s="634"/>
    </row>
    <row r="47" spans="1:17" ht="18.75">
      <c r="A47" s="634"/>
      <c r="B47" s="634"/>
      <c r="C47" s="634"/>
      <c r="D47" s="634"/>
      <c r="E47" s="634"/>
      <c r="F47" s="634"/>
      <c r="G47" s="634"/>
      <c r="H47" s="634"/>
      <c r="I47" s="634"/>
      <c r="J47" s="634"/>
      <c r="K47" s="634"/>
      <c r="L47" s="634"/>
      <c r="M47" s="634"/>
      <c r="N47" s="634"/>
      <c r="O47" s="634"/>
      <c r="P47" s="634"/>
      <c r="Q47" s="634"/>
    </row>
    <row r="48" spans="1:17" ht="19.5" thickBot="1">
      <c r="A48" s="634"/>
      <c r="B48" s="634"/>
      <c r="C48" s="634"/>
      <c r="D48" s="634" t="s">
        <v>496</v>
      </c>
      <c r="E48" s="634"/>
      <c r="F48" s="634"/>
      <c r="G48" s="634"/>
      <c r="H48" s="634"/>
      <c r="I48" s="634"/>
      <c r="J48" s="634"/>
      <c r="K48" s="634"/>
      <c r="L48" s="634"/>
      <c r="M48" s="634"/>
      <c r="N48" s="634"/>
      <c r="O48" s="634"/>
      <c r="P48" s="634"/>
      <c r="Q48" s="634"/>
    </row>
    <row r="49" spans="1:17" ht="18.75" thickBot="1">
      <c r="A49" s="1104" t="s">
        <v>497</v>
      </c>
      <c r="B49" s="1104" t="s">
        <v>498</v>
      </c>
      <c r="C49" s="1106" t="s">
        <v>499</v>
      </c>
      <c r="D49" s="1107"/>
      <c r="E49" s="1106" t="s">
        <v>500</v>
      </c>
      <c r="F49" s="1115"/>
      <c r="G49" s="1115"/>
      <c r="H49" s="1115"/>
      <c r="I49" s="1115"/>
      <c r="J49" s="1115"/>
      <c r="K49" s="1115"/>
      <c r="L49" s="1115"/>
      <c r="M49" s="1115"/>
      <c r="N49" s="1115"/>
      <c r="O49" s="1106" t="s">
        <v>501</v>
      </c>
      <c r="P49" s="1107"/>
      <c r="Q49" s="683" t="s">
        <v>81</v>
      </c>
    </row>
    <row r="50" spans="1:17" ht="108.75" thickBot="1">
      <c r="A50" s="1105"/>
      <c r="B50" s="1105"/>
      <c r="C50" s="683" t="s">
        <v>16</v>
      </c>
      <c r="D50" s="683" t="s">
        <v>46</v>
      </c>
      <c r="E50" s="683" t="s">
        <v>23</v>
      </c>
      <c r="F50" s="683" t="s">
        <v>502</v>
      </c>
      <c r="G50" s="683" t="s">
        <v>503</v>
      </c>
      <c r="H50" s="683" t="s">
        <v>150</v>
      </c>
      <c r="I50" s="683" t="s">
        <v>20</v>
      </c>
      <c r="J50" s="683" t="s">
        <v>291</v>
      </c>
      <c r="K50" s="683" t="s">
        <v>31</v>
      </c>
      <c r="L50" s="638" t="s">
        <v>290</v>
      </c>
      <c r="M50" s="638" t="s">
        <v>30</v>
      </c>
      <c r="N50" s="685" t="s">
        <v>48</v>
      </c>
      <c r="O50" s="686" t="s">
        <v>504</v>
      </c>
      <c r="P50" s="687" t="s">
        <v>505</v>
      </c>
      <c r="Q50" s="683"/>
    </row>
    <row r="51" spans="1:17" ht="19.5" thickBot="1">
      <c r="A51" s="688" t="s">
        <v>506</v>
      </c>
      <c r="B51" s="728"/>
      <c r="C51" s="729"/>
      <c r="D51" s="730"/>
      <c r="E51" s="731"/>
      <c r="F51" s="729"/>
      <c r="G51" s="732"/>
      <c r="H51" s="732"/>
      <c r="I51" s="733"/>
      <c r="J51" s="733"/>
      <c r="K51" s="733"/>
      <c r="L51" s="733"/>
      <c r="M51" s="733"/>
      <c r="N51" s="733"/>
      <c r="O51" s="729"/>
      <c r="P51" s="734"/>
      <c r="Q51" s="698">
        <f aca="true" t="shared" si="4" ref="Q51:Q56">SUM(B51:P51)</f>
        <v>0</v>
      </c>
    </row>
    <row r="52" spans="1:17" ht="19.5" thickBot="1">
      <c r="A52" s="699" t="s">
        <v>24</v>
      </c>
      <c r="B52" s="735"/>
      <c r="C52" s="733"/>
      <c r="D52" s="736"/>
      <c r="E52" s="737"/>
      <c r="F52" s="733"/>
      <c r="G52" s="738"/>
      <c r="H52" s="738"/>
      <c r="I52" s="733"/>
      <c r="J52" s="733"/>
      <c r="K52" s="733"/>
      <c r="L52" s="733"/>
      <c r="M52" s="733"/>
      <c r="N52" s="733"/>
      <c r="O52" s="733"/>
      <c r="P52" s="739"/>
      <c r="Q52" s="698">
        <f t="shared" si="4"/>
        <v>0</v>
      </c>
    </row>
    <row r="53" spans="1:17" ht="19.5" thickBot="1">
      <c r="A53" s="699" t="s">
        <v>25</v>
      </c>
      <c r="B53" s="735"/>
      <c r="C53" s="733"/>
      <c r="D53" s="736"/>
      <c r="E53" s="737"/>
      <c r="F53" s="733"/>
      <c r="G53" s="738"/>
      <c r="H53" s="738"/>
      <c r="I53" s="733"/>
      <c r="J53" s="733"/>
      <c r="K53" s="733"/>
      <c r="L53" s="733"/>
      <c r="M53" s="733"/>
      <c r="N53" s="733"/>
      <c r="O53" s="733"/>
      <c r="P53" s="739"/>
      <c r="Q53" s="698">
        <f t="shared" si="4"/>
        <v>0</v>
      </c>
    </row>
    <row r="54" spans="1:17" ht="19.5" thickBot="1">
      <c r="A54" s="699" t="s">
        <v>26</v>
      </c>
      <c r="B54" s="735"/>
      <c r="C54" s="733"/>
      <c r="D54" s="736"/>
      <c r="E54" s="737"/>
      <c r="F54" s="733"/>
      <c r="G54" s="738"/>
      <c r="H54" s="738"/>
      <c r="I54" s="740"/>
      <c r="J54" s="740"/>
      <c r="K54" s="740"/>
      <c r="L54" s="740"/>
      <c r="M54" s="740"/>
      <c r="N54" s="739"/>
      <c r="O54" s="733"/>
      <c r="P54" s="739"/>
      <c r="Q54" s="698">
        <f t="shared" si="4"/>
        <v>0</v>
      </c>
    </row>
    <row r="55" spans="1:17" ht="19.5" thickBot="1">
      <c r="A55" s="699" t="s">
        <v>507</v>
      </c>
      <c r="B55" s="709"/>
      <c r="C55" s="695"/>
      <c r="D55" s="710"/>
      <c r="E55" s="714"/>
      <c r="F55" s="715"/>
      <c r="G55" s="716"/>
      <c r="H55" s="712"/>
      <c r="I55" s="713"/>
      <c r="J55" s="713"/>
      <c r="K55" s="713"/>
      <c r="L55" s="713"/>
      <c r="M55" s="713"/>
      <c r="N55" s="705"/>
      <c r="O55" s="695"/>
      <c r="P55" s="705"/>
      <c r="Q55" s="698">
        <f t="shared" si="4"/>
        <v>0</v>
      </c>
    </row>
    <row r="56" spans="1:17" ht="19.5" thickBot="1">
      <c r="A56" s="717" t="s">
        <v>508</v>
      </c>
      <c r="B56" s="718"/>
      <c r="C56" s="719"/>
      <c r="D56" s="720"/>
      <c r="E56" s="721"/>
      <c r="F56" s="719"/>
      <c r="G56" s="722"/>
      <c r="H56" s="722"/>
      <c r="I56" s="723"/>
      <c r="J56" s="723"/>
      <c r="K56" s="723"/>
      <c r="L56" s="723"/>
      <c r="M56" s="723"/>
      <c r="N56" s="724"/>
      <c r="O56" s="719"/>
      <c r="P56" s="724"/>
      <c r="Q56" s="698">
        <f t="shared" si="4"/>
        <v>0</v>
      </c>
    </row>
    <row r="57" spans="1:17" ht="19.5" thickBot="1">
      <c r="A57" s="725" t="s">
        <v>142</v>
      </c>
      <c r="B57" s="726">
        <f>SUM(B51:B56)</f>
        <v>0</v>
      </c>
      <c r="C57" s="726">
        <f aca="true" t="shared" si="5" ref="C57:P57">SUM(C51:C56)</f>
        <v>0</v>
      </c>
      <c r="D57" s="726">
        <f t="shared" si="5"/>
        <v>0</v>
      </c>
      <c r="E57" s="726">
        <f t="shared" si="5"/>
        <v>0</v>
      </c>
      <c r="F57" s="726">
        <f t="shared" si="5"/>
        <v>0</v>
      </c>
      <c r="G57" s="726">
        <f t="shared" si="5"/>
        <v>0</v>
      </c>
      <c r="H57" s="726">
        <f t="shared" si="5"/>
        <v>0</v>
      </c>
      <c r="I57" s="726">
        <f t="shared" si="5"/>
        <v>0</v>
      </c>
      <c r="J57" s="726">
        <f t="shared" si="5"/>
        <v>0</v>
      </c>
      <c r="K57" s="726">
        <f t="shared" si="5"/>
        <v>0</v>
      </c>
      <c r="L57" s="726">
        <f t="shared" si="5"/>
        <v>0</v>
      </c>
      <c r="M57" s="726">
        <f t="shared" si="5"/>
        <v>0</v>
      </c>
      <c r="N57" s="726">
        <f t="shared" si="5"/>
        <v>0</v>
      </c>
      <c r="O57" s="726">
        <f t="shared" si="5"/>
        <v>0</v>
      </c>
      <c r="P57" s="726">
        <f t="shared" si="5"/>
        <v>0</v>
      </c>
      <c r="Q57" s="726">
        <f>SUM(Q51:Q56)</f>
        <v>0</v>
      </c>
    </row>
    <row r="58" spans="1:17" ht="18.75">
      <c r="A58" s="634"/>
      <c r="B58" s="634"/>
      <c r="C58" s="634"/>
      <c r="D58" s="634"/>
      <c r="E58" s="634"/>
      <c r="F58" s="634"/>
      <c r="G58" s="634"/>
      <c r="H58" s="634"/>
      <c r="I58" s="634"/>
      <c r="J58" s="634"/>
      <c r="K58" s="634"/>
      <c r="L58" s="634"/>
      <c r="M58" s="634"/>
      <c r="N58" s="634"/>
      <c r="O58" s="634"/>
      <c r="P58" s="634"/>
      <c r="Q58" s="634"/>
    </row>
    <row r="59" spans="1:17" ht="18.75">
      <c r="A59" s="1099"/>
      <c r="B59" s="1099"/>
      <c r="C59" s="1099"/>
      <c r="D59" s="1099"/>
      <c r="E59" s="1099"/>
      <c r="F59" s="1099"/>
      <c r="G59" s="1099"/>
      <c r="H59" s="1099"/>
      <c r="I59" s="1099"/>
      <c r="J59" s="1099"/>
      <c r="K59" s="1099"/>
      <c r="L59" s="1099"/>
      <c r="M59" s="1099"/>
      <c r="N59" s="1099"/>
      <c r="O59" s="1099"/>
      <c r="P59" s="1099"/>
      <c r="Q59" s="632"/>
    </row>
    <row r="60" spans="1:17" ht="18.75">
      <c r="A60" s="632"/>
      <c r="B60" s="632"/>
      <c r="C60" s="632"/>
      <c r="D60" s="632"/>
      <c r="E60" s="632"/>
      <c r="F60" s="632"/>
      <c r="G60" s="632"/>
      <c r="H60" s="632"/>
      <c r="I60" s="632"/>
      <c r="J60" s="632"/>
      <c r="K60" s="632"/>
      <c r="L60" s="632"/>
      <c r="M60" s="632"/>
      <c r="N60" s="632"/>
      <c r="O60" s="632"/>
      <c r="P60" s="632"/>
      <c r="Q60" s="632"/>
    </row>
    <row r="61" spans="4:16" ht="23.25">
      <c r="D61" s="1100"/>
      <c r="E61" s="1100"/>
      <c r="F61" s="1100"/>
      <c r="G61" s="1100"/>
      <c r="H61" s="1100"/>
      <c r="I61" s="1100"/>
      <c r="J61" s="1100"/>
      <c r="K61" s="1100"/>
      <c r="L61" s="1100"/>
      <c r="M61" s="1100"/>
      <c r="N61" s="727"/>
      <c r="O61" s="727"/>
      <c r="P61" s="727"/>
    </row>
  </sheetData>
  <sheetProtection/>
  <mergeCells count="29">
    <mergeCell ref="O29:P29"/>
    <mergeCell ref="A2:Q2"/>
    <mergeCell ref="A4:P4"/>
    <mergeCell ref="A5:P5"/>
    <mergeCell ref="B8:B9"/>
    <mergeCell ref="C8:D8"/>
    <mergeCell ref="E8:N8"/>
    <mergeCell ref="O8:P8"/>
    <mergeCell ref="Q8:Q9"/>
    <mergeCell ref="A25:Q25"/>
    <mergeCell ref="A26:P26"/>
    <mergeCell ref="A7:A9"/>
    <mergeCell ref="B7:Q7"/>
    <mergeCell ref="O49:P49"/>
    <mergeCell ref="A29:A30"/>
    <mergeCell ref="B29:B30"/>
    <mergeCell ref="C29:D29"/>
    <mergeCell ref="E29:N29"/>
    <mergeCell ref="A43:G43"/>
    <mergeCell ref="E49:N49"/>
    <mergeCell ref="A39:P39"/>
    <mergeCell ref="A59:P59"/>
    <mergeCell ref="D61:M61"/>
    <mergeCell ref="D41:M41"/>
    <mergeCell ref="A45:Q45"/>
    <mergeCell ref="A46:P46"/>
    <mergeCell ref="A49:A50"/>
    <mergeCell ref="B49:B50"/>
    <mergeCell ref="C49:D49"/>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rgb="FFFFFF00"/>
  </sheetPr>
  <dimension ref="A1:U28"/>
  <sheetViews>
    <sheetView zoomScale="130" zoomScaleNormal="130" zoomScalePageLayoutView="0" workbookViewId="0" topLeftCell="A1">
      <pane xSplit="6" ySplit="1" topLeftCell="L2" activePane="bottomRight" state="frozen"/>
      <selection pane="topLeft" activeCell="A1" sqref="A1"/>
      <selection pane="topRight" activeCell="G1" sqref="G1"/>
      <selection pane="bottomLeft" activeCell="A14" sqref="A14"/>
      <selection pane="bottomRight" activeCell="S10" sqref="S10"/>
    </sheetView>
  </sheetViews>
  <sheetFormatPr defaultColWidth="9.140625" defaultRowHeight="12.75"/>
  <cols>
    <col min="1" max="1" width="17.421875" style="77" customWidth="1"/>
    <col min="2" max="2" width="10.7109375" style="77" customWidth="1"/>
    <col min="3" max="3" width="27.00390625" style="77" customWidth="1"/>
    <col min="4" max="4" width="15.7109375" style="78" customWidth="1"/>
    <col min="5" max="5" width="7.7109375" style="78" hidden="1" customWidth="1"/>
    <col min="6" max="6" width="0.71875" style="78" hidden="1" customWidth="1"/>
    <col min="7" max="7" width="0.13671875" style="78" hidden="1" customWidth="1"/>
    <col min="8" max="10" width="7.7109375" style="78" hidden="1" customWidth="1"/>
    <col min="11" max="11" width="8.7109375" style="78" hidden="1" customWidth="1"/>
    <col min="12" max="12" width="0.13671875" style="78" customWidth="1"/>
    <col min="13" max="15" width="13.28125" style="78" customWidth="1"/>
    <col min="16" max="16" width="12.8515625" style="78" customWidth="1"/>
    <col min="17" max="17" width="13.8515625" style="78" customWidth="1"/>
    <col min="18" max="18" width="13.140625" style="78" customWidth="1"/>
    <col min="19" max="21" width="11.28125" style="78" customWidth="1"/>
    <col min="22" max="28" width="11.28125" style="77" customWidth="1"/>
    <col min="29" max="16384" width="9.140625" style="77" customWidth="1"/>
  </cols>
  <sheetData>
    <row r="1" spans="1:20" s="80" customFormat="1" ht="15.75" customHeight="1" thickBot="1">
      <c r="A1" s="1491" t="s">
        <v>368</v>
      </c>
      <c r="B1" s="1492"/>
      <c r="C1" s="1492"/>
      <c r="D1" s="1492"/>
      <c r="E1" s="1492"/>
      <c r="F1" s="1492"/>
      <c r="G1" s="1492"/>
      <c r="H1" s="1492"/>
      <c r="I1" s="1492"/>
      <c r="J1" s="1492"/>
      <c r="K1" s="1492"/>
      <c r="L1" s="1492"/>
      <c r="M1" s="1492"/>
      <c r="N1" s="1492"/>
      <c r="O1" s="1492"/>
      <c r="P1" s="1492"/>
      <c r="Q1" s="1492"/>
      <c r="R1" s="1493"/>
      <c r="S1" s="79"/>
      <c r="T1" s="79"/>
    </row>
    <row r="2" spans="1:21" s="80" customFormat="1" ht="15" customHeight="1" thickBot="1">
      <c r="A2" s="1494" t="s">
        <v>143</v>
      </c>
      <c r="B2" s="1497" t="s">
        <v>144</v>
      </c>
      <c r="C2" s="1498"/>
      <c r="D2" s="1503" t="s">
        <v>80</v>
      </c>
      <c r="E2" s="1506" t="s">
        <v>79</v>
      </c>
      <c r="F2" s="1507"/>
      <c r="G2" s="1507"/>
      <c r="H2" s="1507"/>
      <c r="I2" s="1507"/>
      <c r="J2" s="1507"/>
      <c r="K2" s="1507"/>
      <c r="L2" s="1507"/>
      <c r="M2" s="1507"/>
      <c r="N2" s="1507"/>
      <c r="O2" s="1507"/>
      <c r="P2" s="1507"/>
      <c r="Q2" s="1507"/>
      <c r="R2" s="1508"/>
      <c r="S2" s="79"/>
      <c r="T2" s="79"/>
      <c r="U2" s="79"/>
    </row>
    <row r="3" spans="1:21" s="82" customFormat="1" ht="15" customHeight="1" thickBot="1">
      <c r="A3" s="1495"/>
      <c r="B3" s="1499"/>
      <c r="C3" s="1500"/>
      <c r="D3" s="1504"/>
      <c r="E3" s="224" t="s">
        <v>67</v>
      </c>
      <c r="F3" s="224" t="s">
        <v>68</v>
      </c>
      <c r="G3" s="224" t="s">
        <v>56</v>
      </c>
      <c r="H3" s="224" t="s">
        <v>112</v>
      </c>
      <c r="I3" s="224" t="s">
        <v>113</v>
      </c>
      <c r="J3" s="224" t="s">
        <v>57</v>
      </c>
      <c r="K3" s="224" t="s">
        <v>35</v>
      </c>
      <c r="L3" s="224" t="s">
        <v>101</v>
      </c>
      <c r="M3" s="224" t="s">
        <v>154</v>
      </c>
      <c r="N3" s="224" t="s">
        <v>157</v>
      </c>
      <c r="O3" s="224" t="s">
        <v>263</v>
      </c>
      <c r="P3" s="1509" t="s">
        <v>369</v>
      </c>
      <c r="Q3" s="1510"/>
      <c r="R3" s="1511"/>
      <c r="S3" s="81"/>
      <c r="T3" s="81"/>
      <c r="U3" s="81"/>
    </row>
    <row r="4" spans="1:21" s="80" customFormat="1" ht="33.75" customHeight="1" thickBot="1">
      <c r="A4" s="1496"/>
      <c r="B4" s="1501"/>
      <c r="C4" s="1502"/>
      <c r="D4" s="1505"/>
      <c r="E4" s="225" t="s">
        <v>114</v>
      </c>
      <c r="F4" s="225" t="s">
        <v>114</v>
      </c>
      <c r="G4" s="225" t="s">
        <v>114</v>
      </c>
      <c r="H4" s="225" t="s">
        <v>114</v>
      </c>
      <c r="I4" s="225" t="s">
        <v>114</v>
      </c>
      <c r="J4" s="225" t="s">
        <v>114</v>
      </c>
      <c r="K4" s="225" t="s">
        <v>114</v>
      </c>
      <c r="L4" s="225" t="s">
        <v>114</v>
      </c>
      <c r="M4" s="225" t="s">
        <v>114</v>
      </c>
      <c r="N4" s="225" t="s">
        <v>114</v>
      </c>
      <c r="O4" s="225" t="s">
        <v>114</v>
      </c>
      <c r="P4" s="226" t="s">
        <v>99</v>
      </c>
      <c r="Q4" s="226" t="s">
        <v>98</v>
      </c>
      <c r="R4" s="226" t="s">
        <v>100</v>
      </c>
      <c r="S4" s="79"/>
      <c r="T4" s="79"/>
      <c r="U4" s="79"/>
    </row>
    <row r="5" spans="1:21" s="272" customFormat="1" ht="16.5" customHeight="1">
      <c r="A5" s="1512" t="s">
        <v>4</v>
      </c>
      <c r="B5" s="1515" t="s">
        <v>37</v>
      </c>
      <c r="C5" s="1516"/>
      <c r="D5" s="287" t="s">
        <v>78</v>
      </c>
      <c r="E5" s="281">
        <v>150000</v>
      </c>
      <c r="F5" s="281">
        <v>170000</v>
      </c>
      <c r="G5" s="281">
        <v>175000</v>
      </c>
      <c r="H5" s="281">
        <v>125000</v>
      </c>
      <c r="I5" s="281">
        <v>150000</v>
      </c>
      <c r="J5" s="281">
        <v>100000</v>
      </c>
      <c r="K5" s="281">
        <v>100000</v>
      </c>
      <c r="L5" s="281">
        <v>100000</v>
      </c>
      <c r="M5" s="281">
        <v>100000</v>
      </c>
      <c r="N5" s="281">
        <v>100000</v>
      </c>
      <c r="O5" s="281">
        <v>100000</v>
      </c>
      <c r="P5" s="281"/>
      <c r="Q5" s="281"/>
      <c r="R5" s="282">
        <f>P5-Q5</f>
        <v>0</v>
      </c>
      <c r="S5" s="271"/>
      <c r="T5" s="271"/>
      <c r="U5" s="271"/>
    </row>
    <row r="6" spans="1:21" s="272" customFormat="1" ht="16.5" customHeight="1" thickBot="1">
      <c r="A6" s="1513"/>
      <c r="B6" s="1517"/>
      <c r="C6" s="1518"/>
      <c r="D6" s="288" t="s">
        <v>58</v>
      </c>
      <c r="E6" s="283">
        <v>0</v>
      </c>
      <c r="F6" s="283">
        <v>0</v>
      </c>
      <c r="G6" s="283">
        <v>0</v>
      </c>
      <c r="H6" s="283">
        <v>0</v>
      </c>
      <c r="I6" s="283">
        <v>0</v>
      </c>
      <c r="J6" s="283">
        <v>0</v>
      </c>
      <c r="K6" s="283">
        <v>0</v>
      </c>
      <c r="L6" s="283">
        <v>0</v>
      </c>
      <c r="M6" s="283"/>
      <c r="N6" s="283"/>
      <c r="O6" s="283"/>
      <c r="P6" s="283">
        <v>0</v>
      </c>
      <c r="Q6" s="283">
        <v>0</v>
      </c>
      <c r="R6" s="284">
        <f>P6-Q6</f>
        <v>0</v>
      </c>
      <c r="S6" s="271"/>
      <c r="T6" s="271"/>
      <c r="U6" s="271"/>
    </row>
    <row r="7" spans="1:21" s="272" customFormat="1" ht="16.5" customHeight="1" thickBot="1">
      <c r="A7" s="1514"/>
      <c r="B7" s="1519"/>
      <c r="C7" s="1520"/>
      <c r="D7" s="289" t="s">
        <v>81</v>
      </c>
      <c r="E7" s="285">
        <f aca="true" t="shared" si="0" ref="E7:R7">SUM(E5:E6)</f>
        <v>150000</v>
      </c>
      <c r="F7" s="285">
        <f t="shared" si="0"/>
        <v>170000</v>
      </c>
      <c r="G7" s="285">
        <f t="shared" si="0"/>
        <v>175000</v>
      </c>
      <c r="H7" s="285">
        <f t="shared" si="0"/>
        <v>125000</v>
      </c>
      <c r="I7" s="285">
        <f t="shared" si="0"/>
        <v>150000</v>
      </c>
      <c r="J7" s="285">
        <f aca="true" t="shared" si="1" ref="J7:O7">SUM(J5:J6)</f>
        <v>100000</v>
      </c>
      <c r="K7" s="285">
        <f t="shared" si="1"/>
        <v>100000</v>
      </c>
      <c r="L7" s="285">
        <f t="shared" si="1"/>
        <v>100000</v>
      </c>
      <c r="M7" s="285">
        <f t="shared" si="1"/>
        <v>100000</v>
      </c>
      <c r="N7" s="285">
        <f t="shared" si="1"/>
        <v>100000</v>
      </c>
      <c r="O7" s="285">
        <f t="shared" si="1"/>
        <v>100000</v>
      </c>
      <c r="P7" s="285">
        <f t="shared" si="0"/>
        <v>0</v>
      </c>
      <c r="Q7" s="285">
        <f t="shared" si="0"/>
        <v>0</v>
      </c>
      <c r="R7" s="286">
        <f t="shared" si="0"/>
        <v>0</v>
      </c>
      <c r="S7" s="271"/>
      <c r="T7" s="271"/>
      <c r="U7" s="271"/>
    </row>
    <row r="8" spans="1:21" s="272" customFormat="1" ht="16.5" customHeight="1">
      <c r="A8" s="1521" t="s">
        <v>38</v>
      </c>
      <c r="B8" s="1515" t="s">
        <v>384</v>
      </c>
      <c r="C8" s="1516"/>
      <c r="D8" s="287" t="s">
        <v>78</v>
      </c>
      <c r="E8" s="281">
        <v>7310000</v>
      </c>
      <c r="F8" s="281">
        <v>8000000</v>
      </c>
      <c r="G8" s="281">
        <v>10068000</v>
      </c>
      <c r="H8" s="281">
        <v>9550000</v>
      </c>
      <c r="I8" s="281">
        <v>7450000</v>
      </c>
      <c r="J8" s="281">
        <v>11000000</v>
      </c>
      <c r="K8" s="281">
        <v>10600000</v>
      </c>
      <c r="L8" s="281">
        <v>11950000</v>
      </c>
      <c r="M8" s="281">
        <v>14280000</v>
      </c>
      <c r="N8" s="281">
        <v>15000000</v>
      </c>
      <c r="O8" s="281">
        <v>15000000</v>
      </c>
      <c r="P8" s="281"/>
      <c r="Q8" s="281"/>
      <c r="R8" s="282">
        <f>P8-Q8</f>
        <v>0</v>
      </c>
      <c r="S8" s="271"/>
      <c r="T8" s="271"/>
      <c r="U8" s="271"/>
    </row>
    <row r="9" spans="1:21" s="272" customFormat="1" ht="16.5" customHeight="1" thickBot="1">
      <c r="A9" s="1522"/>
      <c r="B9" s="1517"/>
      <c r="C9" s="1518"/>
      <c r="D9" s="288" t="s">
        <v>58</v>
      </c>
      <c r="E9" s="283">
        <v>3930000</v>
      </c>
      <c r="F9" s="283">
        <v>0</v>
      </c>
      <c r="G9" s="283">
        <v>1000000</v>
      </c>
      <c r="H9" s="283">
        <v>4090000</v>
      </c>
      <c r="I9" s="283">
        <v>4000000</v>
      </c>
      <c r="J9" s="283">
        <v>0</v>
      </c>
      <c r="K9" s="283">
        <v>500000</v>
      </c>
      <c r="L9" s="283">
        <v>0</v>
      </c>
      <c r="M9" s="283"/>
      <c r="N9" s="283"/>
      <c r="O9" s="283"/>
      <c r="P9" s="283">
        <v>0</v>
      </c>
      <c r="Q9" s="283">
        <v>0</v>
      </c>
      <c r="R9" s="284">
        <f>P9-Q9</f>
        <v>0</v>
      </c>
      <c r="S9" s="271"/>
      <c r="T9" s="271"/>
      <c r="U9" s="271"/>
    </row>
    <row r="10" spans="1:21" s="272" customFormat="1" ht="16.5" customHeight="1" thickBot="1">
      <c r="A10" s="1523"/>
      <c r="B10" s="1519"/>
      <c r="C10" s="1520"/>
      <c r="D10" s="290" t="s">
        <v>81</v>
      </c>
      <c r="E10" s="285">
        <f aca="true" t="shared" si="2" ref="E10:R10">SUM(E8:E9)</f>
        <v>11240000</v>
      </c>
      <c r="F10" s="285">
        <f t="shared" si="2"/>
        <v>8000000</v>
      </c>
      <c r="G10" s="285">
        <f t="shared" si="2"/>
        <v>11068000</v>
      </c>
      <c r="H10" s="285">
        <f t="shared" si="2"/>
        <v>13640000</v>
      </c>
      <c r="I10" s="285">
        <f t="shared" si="2"/>
        <v>11450000</v>
      </c>
      <c r="J10" s="285">
        <f aca="true" t="shared" si="3" ref="J10:O10">SUM(J8:J9)</f>
        <v>11000000</v>
      </c>
      <c r="K10" s="285">
        <f t="shared" si="3"/>
        <v>11100000</v>
      </c>
      <c r="L10" s="285">
        <f t="shared" si="3"/>
        <v>11950000</v>
      </c>
      <c r="M10" s="285">
        <f t="shared" si="3"/>
        <v>14280000</v>
      </c>
      <c r="N10" s="285">
        <f t="shared" si="3"/>
        <v>15000000</v>
      </c>
      <c r="O10" s="285">
        <f t="shared" si="3"/>
        <v>15000000</v>
      </c>
      <c r="P10" s="285">
        <f t="shared" si="2"/>
        <v>0</v>
      </c>
      <c r="Q10" s="285">
        <f t="shared" si="2"/>
        <v>0</v>
      </c>
      <c r="R10" s="286">
        <f t="shared" si="2"/>
        <v>0</v>
      </c>
      <c r="S10" s="271"/>
      <c r="T10" s="271"/>
      <c r="U10" s="271"/>
    </row>
    <row r="11" spans="1:21" s="272" customFormat="1" ht="16.5" customHeight="1">
      <c r="A11" s="1521" t="s">
        <v>40</v>
      </c>
      <c r="B11" s="1515" t="s">
        <v>385</v>
      </c>
      <c r="C11" s="1516"/>
      <c r="D11" s="287" t="s">
        <v>78</v>
      </c>
      <c r="E11" s="281">
        <v>700000</v>
      </c>
      <c r="F11" s="281">
        <v>790000</v>
      </c>
      <c r="G11" s="281">
        <v>820000</v>
      </c>
      <c r="H11" s="281">
        <v>600000</v>
      </c>
      <c r="I11" s="281">
        <v>2000000</v>
      </c>
      <c r="J11" s="281">
        <v>300000</v>
      </c>
      <c r="K11" s="281">
        <v>300000</v>
      </c>
      <c r="L11" s="281">
        <v>100000</v>
      </c>
      <c r="M11" s="281">
        <v>100000</v>
      </c>
      <c r="N11" s="281">
        <v>100000</v>
      </c>
      <c r="O11" s="281">
        <v>100000</v>
      </c>
      <c r="P11" s="281"/>
      <c r="Q11" s="281"/>
      <c r="R11" s="282">
        <f>P11-Q11</f>
        <v>0</v>
      </c>
      <c r="S11" s="271"/>
      <c r="T11" s="271"/>
      <c r="U11" s="271"/>
    </row>
    <row r="12" spans="1:21" s="272" customFormat="1" ht="16.5" customHeight="1" thickBot="1">
      <c r="A12" s="1522"/>
      <c r="B12" s="1517"/>
      <c r="C12" s="1518"/>
      <c r="D12" s="288" t="s">
        <v>58</v>
      </c>
      <c r="E12" s="283">
        <v>0</v>
      </c>
      <c r="F12" s="283">
        <v>0</v>
      </c>
      <c r="G12" s="283">
        <v>0</v>
      </c>
      <c r="H12" s="283">
        <v>0</v>
      </c>
      <c r="I12" s="283">
        <v>0</v>
      </c>
      <c r="J12" s="283">
        <v>0</v>
      </c>
      <c r="K12" s="283">
        <v>0</v>
      </c>
      <c r="L12" s="283">
        <v>0</v>
      </c>
      <c r="M12" s="283"/>
      <c r="N12" s="283"/>
      <c r="O12" s="283"/>
      <c r="P12" s="283">
        <v>0</v>
      </c>
      <c r="Q12" s="283">
        <v>0</v>
      </c>
      <c r="R12" s="284">
        <f>P12-Q12</f>
        <v>0</v>
      </c>
      <c r="S12" s="271"/>
      <c r="T12" s="271"/>
      <c r="U12" s="271"/>
    </row>
    <row r="13" spans="1:21" s="272" customFormat="1" ht="16.5" customHeight="1" thickBot="1">
      <c r="A13" s="1523"/>
      <c r="B13" s="1519"/>
      <c r="C13" s="1520"/>
      <c r="D13" s="289" t="s">
        <v>81</v>
      </c>
      <c r="E13" s="285">
        <f aca="true" t="shared" si="4" ref="E13:R13">SUM(E11:E12)</f>
        <v>700000</v>
      </c>
      <c r="F13" s="285">
        <f t="shared" si="4"/>
        <v>790000</v>
      </c>
      <c r="G13" s="285">
        <f t="shared" si="4"/>
        <v>820000</v>
      </c>
      <c r="H13" s="285">
        <f t="shared" si="4"/>
        <v>600000</v>
      </c>
      <c r="I13" s="285">
        <f t="shared" si="4"/>
        <v>2000000</v>
      </c>
      <c r="J13" s="285">
        <f aca="true" t="shared" si="5" ref="J13:O13">SUM(J11:J12)</f>
        <v>300000</v>
      </c>
      <c r="K13" s="285">
        <f t="shared" si="5"/>
        <v>300000</v>
      </c>
      <c r="L13" s="285">
        <f t="shared" si="5"/>
        <v>100000</v>
      </c>
      <c r="M13" s="285">
        <f t="shared" si="5"/>
        <v>100000</v>
      </c>
      <c r="N13" s="285">
        <f t="shared" si="5"/>
        <v>100000</v>
      </c>
      <c r="O13" s="285">
        <f t="shared" si="5"/>
        <v>100000</v>
      </c>
      <c r="P13" s="285">
        <f t="shared" si="4"/>
        <v>0</v>
      </c>
      <c r="Q13" s="285">
        <f t="shared" si="4"/>
        <v>0</v>
      </c>
      <c r="R13" s="286">
        <f t="shared" si="4"/>
        <v>0</v>
      </c>
      <c r="S13" s="271"/>
      <c r="T13" s="271"/>
      <c r="U13" s="271"/>
    </row>
    <row r="14" spans="1:21" s="272" customFormat="1" ht="16.5" customHeight="1">
      <c r="A14" s="1533" t="s">
        <v>11</v>
      </c>
      <c r="B14" s="1536" t="s">
        <v>131</v>
      </c>
      <c r="C14" s="1537"/>
      <c r="D14" s="568" t="s">
        <v>78</v>
      </c>
      <c r="E14" s="569">
        <v>600000</v>
      </c>
      <c r="F14" s="569">
        <v>980000</v>
      </c>
      <c r="G14" s="569">
        <v>1400000</v>
      </c>
      <c r="H14" s="569">
        <v>900000</v>
      </c>
      <c r="I14" s="569">
        <v>900000</v>
      </c>
      <c r="J14" s="569">
        <v>900000</v>
      </c>
      <c r="K14" s="569">
        <v>1000000</v>
      </c>
      <c r="L14" s="569">
        <v>1000000</v>
      </c>
      <c r="M14" s="569">
        <v>1500000</v>
      </c>
      <c r="N14" s="569">
        <v>1500000</v>
      </c>
      <c r="O14" s="569">
        <v>1500000</v>
      </c>
      <c r="P14" s="569"/>
      <c r="Q14" s="569"/>
      <c r="R14" s="570">
        <f>P14-Q14</f>
        <v>0</v>
      </c>
      <c r="S14" s="271"/>
      <c r="T14" s="271"/>
      <c r="U14" s="271"/>
    </row>
    <row r="15" spans="1:21" s="272" customFormat="1" ht="16.5" customHeight="1" thickBot="1">
      <c r="A15" s="1534"/>
      <c r="B15" s="1538"/>
      <c r="C15" s="1539"/>
      <c r="D15" s="571" t="s">
        <v>58</v>
      </c>
      <c r="E15" s="572">
        <v>0</v>
      </c>
      <c r="F15" s="572">
        <v>0</v>
      </c>
      <c r="G15" s="572">
        <v>261000</v>
      </c>
      <c r="H15" s="572">
        <v>0</v>
      </c>
      <c r="I15" s="572">
        <v>0</v>
      </c>
      <c r="J15" s="572">
        <v>0</v>
      </c>
      <c r="K15" s="572">
        <v>0</v>
      </c>
      <c r="L15" s="572">
        <v>0</v>
      </c>
      <c r="M15" s="572"/>
      <c r="N15" s="572"/>
      <c r="O15" s="572"/>
      <c r="P15" s="572">
        <v>0</v>
      </c>
      <c r="Q15" s="572">
        <v>0</v>
      </c>
      <c r="R15" s="573">
        <f>P15-Q15</f>
        <v>0</v>
      </c>
      <c r="S15" s="271"/>
      <c r="T15" s="271"/>
      <c r="U15" s="271"/>
    </row>
    <row r="16" spans="1:21" s="272" customFormat="1" ht="16.5" customHeight="1" thickBot="1">
      <c r="A16" s="1535"/>
      <c r="B16" s="1540"/>
      <c r="C16" s="1541"/>
      <c r="D16" s="574" t="s">
        <v>81</v>
      </c>
      <c r="E16" s="575">
        <f aca="true" t="shared" si="6" ref="E16:R16">SUM(E14:E15)</f>
        <v>600000</v>
      </c>
      <c r="F16" s="575">
        <f t="shared" si="6"/>
        <v>980000</v>
      </c>
      <c r="G16" s="575">
        <f t="shared" si="6"/>
        <v>1661000</v>
      </c>
      <c r="H16" s="575">
        <f t="shared" si="6"/>
        <v>900000</v>
      </c>
      <c r="I16" s="575">
        <f t="shared" si="6"/>
        <v>900000</v>
      </c>
      <c r="J16" s="575">
        <f aca="true" t="shared" si="7" ref="J16:O16">SUM(J14:J15)</f>
        <v>900000</v>
      </c>
      <c r="K16" s="575">
        <f t="shared" si="7"/>
        <v>1000000</v>
      </c>
      <c r="L16" s="575">
        <f t="shared" si="7"/>
        <v>1000000</v>
      </c>
      <c r="M16" s="575">
        <f t="shared" si="7"/>
        <v>1500000</v>
      </c>
      <c r="N16" s="575">
        <f t="shared" si="7"/>
        <v>1500000</v>
      </c>
      <c r="O16" s="575">
        <f t="shared" si="7"/>
        <v>1500000</v>
      </c>
      <c r="P16" s="575">
        <f t="shared" si="6"/>
        <v>0</v>
      </c>
      <c r="Q16" s="575">
        <f t="shared" si="6"/>
        <v>0</v>
      </c>
      <c r="R16" s="576">
        <f t="shared" si="6"/>
        <v>0</v>
      </c>
      <c r="S16" s="271"/>
      <c r="T16" s="271"/>
      <c r="U16" s="271"/>
    </row>
    <row r="17" spans="1:21" s="274" customFormat="1" ht="16.5" customHeight="1">
      <c r="A17" s="1542" t="s">
        <v>66</v>
      </c>
      <c r="B17" s="1543"/>
      <c r="C17" s="1544"/>
      <c r="D17" s="577" t="s">
        <v>78</v>
      </c>
      <c r="E17" s="578" t="e">
        <f>E5+E8+E11+E14+#REF!+#REF!</f>
        <v>#REF!</v>
      </c>
      <c r="F17" s="578" t="e">
        <f>F5+F8+F11+F14+#REF!+#REF!</f>
        <v>#REF!</v>
      </c>
      <c r="G17" s="578" t="e">
        <f>G5+G8+G11+G14+#REF!+#REF!</f>
        <v>#REF!</v>
      </c>
      <c r="H17" s="578" t="e">
        <f>H5+H8+H11+H14+#REF!+#REF!</f>
        <v>#REF!</v>
      </c>
      <c r="I17" s="578" t="e">
        <f>I5+I8+I11+I14+#REF!+#REF!</f>
        <v>#REF!</v>
      </c>
      <c r="J17" s="578" t="e">
        <f>J5+J8+J11+J14+#REF!+#REF!</f>
        <v>#REF!</v>
      </c>
      <c r="K17" s="578" t="e">
        <f>K5+K8+K11+K14+#REF!+#REF!</f>
        <v>#REF!</v>
      </c>
      <c r="L17" s="578" t="e">
        <f>L5+L8+L11+L14+#REF!+#REF!</f>
        <v>#REF!</v>
      </c>
      <c r="M17" s="578">
        <f aca="true" t="shared" si="8" ref="M17:R18">M5+M8+M11+M14</f>
        <v>15980000</v>
      </c>
      <c r="N17" s="578">
        <f t="shared" si="8"/>
        <v>16700000</v>
      </c>
      <c r="O17" s="578">
        <f>O5+O8+O11+O14</f>
        <v>16700000</v>
      </c>
      <c r="P17" s="578">
        <f t="shared" si="8"/>
        <v>0</v>
      </c>
      <c r="Q17" s="578">
        <f t="shared" si="8"/>
        <v>0</v>
      </c>
      <c r="R17" s="578">
        <f t="shared" si="8"/>
        <v>0</v>
      </c>
      <c r="S17" s="273"/>
      <c r="T17" s="273"/>
      <c r="U17" s="273"/>
    </row>
    <row r="18" spans="1:21" s="274" customFormat="1" ht="16.5" customHeight="1" thickBot="1">
      <c r="A18" s="1545"/>
      <c r="B18" s="1546"/>
      <c r="C18" s="1547"/>
      <c r="D18" s="579" t="s">
        <v>58</v>
      </c>
      <c r="E18" s="580" t="e">
        <f>E6+E9+E12+E15+#REF!+#REF!</f>
        <v>#REF!</v>
      </c>
      <c r="F18" s="580" t="e">
        <f>F6+F9+F12+F15+#REF!+#REF!</f>
        <v>#REF!</v>
      </c>
      <c r="G18" s="580" t="e">
        <f>G6+G9+G12+G15+#REF!+#REF!</f>
        <v>#REF!</v>
      </c>
      <c r="H18" s="580" t="e">
        <f>H6+H9+H12+H15+#REF!+#REF!</f>
        <v>#REF!</v>
      </c>
      <c r="I18" s="580" t="e">
        <f>I6+I9+I12+I15+#REF!+#REF!</f>
        <v>#REF!</v>
      </c>
      <c r="J18" s="580" t="e">
        <f>J6+J9+J12+J15+#REF!+#REF!</f>
        <v>#REF!</v>
      </c>
      <c r="K18" s="580" t="e">
        <f>K6+K9+K12+K15+#REF!+#REF!</f>
        <v>#REF!</v>
      </c>
      <c r="L18" s="580" t="e">
        <f>L6+L9+L12+L15+#REF!+#REF!</f>
        <v>#REF!</v>
      </c>
      <c r="M18" s="580">
        <f t="shared" si="8"/>
        <v>0</v>
      </c>
      <c r="N18" s="580">
        <f t="shared" si="8"/>
        <v>0</v>
      </c>
      <c r="O18" s="580">
        <f>O6+O9+O12+O15</f>
        <v>0</v>
      </c>
      <c r="P18" s="580">
        <f t="shared" si="8"/>
        <v>0</v>
      </c>
      <c r="Q18" s="580">
        <f t="shared" si="8"/>
        <v>0</v>
      </c>
      <c r="R18" s="580">
        <f t="shared" si="8"/>
        <v>0</v>
      </c>
      <c r="S18" s="273"/>
      <c r="T18" s="273"/>
      <c r="U18" s="273"/>
    </row>
    <row r="19" spans="1:21" s="276" customFormat="1" ht="16.5" customHeight="1" thickBot="1">
      <c r="A19" s="1548"/>
      <c r="B19" s="1549"/>
      <c r="C19" s="1550"/>
      <c r="D19" s="581" t="s">
        <v>81</v>
      </c>
      <c r="E19" s="582" t="e">
        <f aca="true" t="shared" si="9" ref="E19:R19">SUM(E17:E18)</f>
        <v>#REF!</v>
      </c>
      <c r="F19" s="582" t="e">
        <f t="shared" si="9"/>
        <v>#REF!</v>
      </c>
      <c r="G19" s="582" t="e">
        <f t="shared" si="9"/>
        <v>#REF!</v>
      </c>
      <c r="H19" s="582" t="e">
        <f t="shared" si="9"/>
        <v>#REF!</v>
      </c>
      <c r="I19" s="582" t="e">
        <f t="shared" si="9"/>
        <v>#REF!</v>
      </c>
      <c r="J19" s="582" t="e">
        <f t="shared" si="9"/>
        <v>#REF!</v>
      </c>
      <c r="K19" s="582" t="e">
        <f t="shared" si="9"/>
        <v>#REF!</v>
      </c>
      <c r="L19" s="582" t="e">
        <f t="shared" si="9"/>
        <v>#REF!</v>
      </c>
      <c r="M19" s="582">
        <f t="shared" si="9"/>
        <v>15980000</v>
      </c>
      <c r="N19" s="582">
        <f t="shared" si="9"/>
        <v>16700000</v>
      </c>
      <c r="O19" s="582">
        <f>SUM(O17:O18)</f>
        <v>16700000</v>
      </c>
      <c r="P19" s="582">
        <f t="shared" si="9"/>
        <v>0</v>
      </c>
      <c r="Q19" s="582">
        <f t="shared" si="9"/>
        <v>0</v>
      </c>
      <c r="R19" s="582">
        <f t="shared" si="9"/>
        <v>0</v>
      </c>
      <c r="S19" s="275"/>
      <c r="T19" s="275"/>
      <c r="U19" s="275"/>
    </row>
    <row r="20" spans="1:21" s="272" customFormat="1" ht="16.5" customHeight="1">
      <c r="A20" s="1533" t="s">
        <v>372</v>
      </c>
      <c r="B20" s="1536" t="s">
        <v>44</v>
      </c>
      <c r="C20" s="1537"/>
      <c r="D20" s="568" t="s">
        <v>78</v>
      </c>
      <c r="E20" s="569">
        <v>800000</v>
      </c>
      <c r="F20" s="569">
        <v>700000</v>
      </c>
      <c r="G20" s="569">
        <v>735000</v>
      </c>
      <c r="H20" s="569">
        <v>750000</v>
      </c>
      <c r="I20" s="569">
        <v>500000</v>
      </c>
      <c r="J20" s="569">
        <v>900000</v>
      </c>
      <c r="K20" s="569">
        <v>2500000</v>
      </c>
      <c r="L20" s="569">
        <v>750000</v>
      </c>
      <c r="M20" s="569">
        <v>2000</v>
      </c>
      <c r="N20" s="569">
        <v>1000000</v>
      </c>
      <c r="O20" s="569">
        <v>1000000</v>
      </c>
      <c r="P20" s="569"/>
      <c r="Q20" s="569"/>
      <c r="R20" s="570">
        <f>P20-Q20</f>
        <v>0</v>
      </c>
      <c r="S20" s="271"/>
      <c r="T20" s="271"/>
      <c r="U20" s="271"/>
    </row>
    <row r="21" spans="1:21" s="272" customFormat="1" ht="16.5" customHeight="1" thickBot="1">
      <c r="A21" s="1534"/>
      <c r="B21" s="1538"/>
      <c r="C21" s="1539"/>
      <c r="D21" s="571" t="s">
        <v>58</v>
      </c>
      <c r="E21" s="572">
        <v>0</v>
      </c>
      <c r="F21" s="572">
        <v>0</v>
      </c>
      <c r="G21" s="572">
        <v>0</v>
      </c>
      <c r="H21" s="572">
        <v>0</v>
      </c>
      <c r="I21" s="572">
        <v>0</v>
      </c>
      <c r="J21" s="572">
        <v>0</v>
      </c>
      <c r="K21" s="572">
        <v>0</v>
      </c>
      <c r="L21" s="572">
        <v>0</v>
      </c>
      <c r="M21" s="572"/>
      <c r="N21" s="572"/>
      <c r="O21" s="572"/>
      <c r="P21" s="572">
        <v>0</v>
      </c>
      <c r="Q21" s="572">
        <v>0</v>
      </c>
      <c r="R21" s="573">
        <f>P21-Q21</f>
        <v>0</v>
      </c>
      <c r="S21" s="271"/>
      <c r="T21" s="271"/>
      <c r="U21" s="271"/>
    </row>
    <row r="22" spans="1:21" s="272" customFormat="1" ht="16.5" customHeight="1" thickBot="1">
      <c r="A22" s="1535"/>
      <c r="B22" s="1540"/>
      <c r="C22" s="1541"/>
      <c r="D22" s="574" t="s">
        <v>81</v>
      </c>
      <c r="E22" s="575">
        <f aca="true" t="shared" si="10" ref="E22:R22">SUM(E20:E21)</f>
        <v>800000</v>
      </c>
      <c r="F22" s="575">
        <f t="shared" si="10"/>
        <v>700000</v>
      </c>
      <c r="G22" s="575">
        <f t="shared" si="10"/>
        <v>735000</v>
      </c>
      <c r="H22" s="575">
        <f t="shared" si="10"/>
        <v>750000</v>
      </c>
      <c r="I22" s="575">
        <f t="shared" si="10"/>
        <v>500000</v>
      </c>
      <c r="J22" s="575">
        <f t="shared" si="10"/>
        <v>900000</v>
      </c>
      <c r="K22" s="575">
        <f t="shared" si="10"/>
        <v>2500000</v>
      </c>
      <c r="L22" s="575">
        <f>SUM(L20:L21)</f>
        <v>750000</v>
      </c>
      <c r="M22" s="575">
        <f>SUM(M20:M21)</f>
        <v>2000</v>
      </c>
      <c r="N22" s="575">
        <f>SUM(N20:N21)</f>
        <v>1000000</v>
      </c>
      <c r="O22" s="575">
        <f>SUM(O20:O21)</f>
        <v>1000000</v>
      </c>
      <c r="P22" s="575">
        <f t="shared" si="10"/>
        <v>0</v>
      </c>
      <c r="Q22" s="575">
        <f t="shared" si="10"/>
        <v>0</v>
      </c>
      <c r="R22" s="576">
        <f t="shared" si="10"/>
        <v>0</v>
      </c>
      <c r="S22" s="271"/>
      <c r="T22" s="271"/>
      <c r="U22" s="271"/>
    </row>
    <row r="23" spans="1:21" s="274" customFormat="1" ht="16.5" customHeight="1">
      <c r="A23" s="1542" t="s">
        <v>126</v>
      </c>
      <c r="B23" s="1543"/>
      <c r="C23" s="1544"/>
      <c r="D23" s="577" t="s">
        <v>78</v>
      </c>
      <c r="E23" s="578">
        <f>E20</f>
        <v>800000</v>
      </c>
      <c r="F23" s="578">
        <f aca="true" t="shared" si="11" ref="F23:R24">F20</f>
        <v>700000</v>
      </c>
      <c r="G23" s="578">
        <f t="shared" si="11"/>
        <v>735000</v>
      </c>
      <c r="H23" s="578">
        <f t="shared" si="11"/>
        <v>750000</v>
      </c>
      <c r="I23" s="578">
        <f t="shared" si="11"/>
        <v>500000</v>
      </c>
      <c r="J23" s="578">
        <f t="shared" si="11"/>
        <v>900000</v>
      </c>
      <c r="K23" s="578">
        <f t="shared" si="11"/>
        <v>2500000</v>
      </c>
      <c r="L23" s="578">
        <f aca="true" t="shared" si="12" ref="L23:N24">L20</f>
        <v>750000</v>
      </c>
      <c r="M23" s="578">
        <f t="shared" si="12"/>
        <v>2000</v>
      </c>
      <c r="N23" s="578">
        <f t="shared" si="12"/>
        <v>1000000</v>
      </c>
      <c r="O23" s="578">
        <f>O20</f>
        <v>1000000</v>
      </c>
      <c r="P23" s="578">
        <f t="shared" si="11"/>
        <v>0</v>
      </c>
      <c r="Q23" s="578">
        <f t="shared" si="11"/>
        <v>0</v>
      </c>
      <c r="R23" s="578">
        <f t="shared" si="11"/>
        <v>0</v>
      </c>
      <c r="S23" s="273"/>
      <c r="T23" s="273"/>
      <c r="U23" s="273"/>
    </row>
    <row r="24" spans="1:21" s="274" customFormat="1" ht="16.5" customHeight="1" thickBot="1">
      <c r="A24" s="1545"/>
      <c r="B24" s="1546"/>
      <c r="C24" s="1547"/>
      <c r="D24" s="579" t="s">
        <v>58</v>
      </c>
      <c r="E24" s="580">
        <f>E21</f>
        <v>0</v>
      </c>
      <c r="F24" s="580">
        <f t="shared" si="11"/>
        <v>0</v>
      </c>
      <c r="G24" s="580">
        <f t="shared" si="11"/>
        <v>0</v>
      </c>
      <c r="H24" s="580">
        <f t="shared" si="11"/>
        <v>0</v>
      </c>
      <c r="I24" s="580">
        <f t="shared" si="11"/>
        <v>0</v>
      </c>
      <c r="J24" s="580">
        <f t="shared" si="11"/>
        <v>0</v>
      </c>
      <c r="K24" s="580">
        <f t="shared" si="11"/>
        <v>0</v>
      </c>
      <c r="L24" s="580">
        <f t="shared" si="12"/>
        <v>0</v>
      </c>
      <c r="M24" s="580">
        <f t="shared" si="12"/>
        <v>0</v>
      </c>
      <c r="N24" s="580">
        <f t="shared" si="12"/>
        <v>0</v>
      </c>
      <c r="O24" s="580">
        <f>O21</f>
        <v>0</v>
      </c>
      <c r="P24" s="580">
        <f t="shared" si="11"/>
        <v>0</v>
      </c>
      <c r="Q24" s="580">
        <f t="shared" si="11"/>
        <v>0</v>
      </c>
      <c r="R24" s="580">
        <f t="shared" si="11"/>
        <v>0</v>
      </c>
      <c r="S24" s="273"/>
      <c r="T24" s="273"/>
      <c r="U24" s="273"/>
    </row>
    <row r="25" spans="1:21" s="276" customFormat="1" ht="16.5" customHeight="1" thickBot="1">
      <c r="A25" s="1548"/>
      <c r="B25" s="1549"/>
      <c r="C25" s="1550"/>
      <c r="D25" s="581" t="s">
        <v>81</v>
      </c>
      <c r="E25" s="582">
        <f aca="true" t="shared" si="13" ref="E25:R25">SUM(E23:E24)</f>
        <v>800000</v>
      </c>
      <c r="F25" s="582">
        <f t="shared" si="13"/>
        <v>700000</v>
      </c>
      <c r="G25" s="582">
        <f t="shared" si="13"/>
        <v>735000</v>
      </c>
      <c r="H25" s="582">
        <f t="shared" si="13"/>
        <v>750000</v>
      </c>
      <c r="I25" s="582">
        <f t="shared" si="13"/>
        <v>500000</v>
      </c>
      <c r="J25" s="582">
        <f aca="true" t="shared" si="14" ref="J25:O25">SUM(J23:J24)</f>
        <v>900000</v>
      </c>
      <c r="K25" s="582">
        <f t="shared" si="14"/>
        <v>2500000</v>
      </c>
      <c r="L25" s="582">
        <f t="shared" si="14"/>
        <v>750000</v>
      </c>
      <c r="M25" s="582">
        <f t="shared" si="14"/>
        <v>2000</v>
      </c>
      <c r="N25" s="582">
        <f t="shared" si="14"/>
        <v>1000000</v>
      </c>
      <c r="O25" s="582">
        <f t="shared" si="14"/>
        <v>1000000</v>
      </c>
      <c r="P25" s="582">
        <f t="shared" si="13"/>
        <v>0</v>
      </c>
      <c r="Q25" s="582">
        <f t="shared" si="13"/>
        <v>0</v>
      </c>
      <c r="R25" s="582">
        <f t="shared" si="13"/>
        <v>0</v>
      </c>
      <c r="S25" s="275"/>
      <c r="T25" s="275"/>
      <c r="U25" s="275"/>
    </row>
    <row r="26" spans="1:21" s="278" customFormat="1" ht="16.5" customHeight="1">
      <c r="A26" s="1524" t="s">
        <v>43</v>
      </c>
      <c r="B26" s="1525"/>
      <c r="C26" s="1526"/>
      <c r="D26" s="291" t="s">
        <v>78</v>
      </c>
      <c r="E26" s="292" t="e">
        <f>E17+E23+#REF!+#REF!</f>
        <v>#REF!</v>
      </c>
      <c r="F26" s="292" t="e">
        <f>F17+F23+#REF!+#REF!</f>
        <v>#REF!</v>
      </c>
      <c r="G26" s="292" t="e">
        <f>G17+G23+#REF!+#REF!</f>
        <v>#REF!</v>
      </c>
      <c r="H26" s="292" t="e">
        <f>H17+H23+#REF!+#REF!</f>
        <v>#REF!</v>
      </c>
      <c r="I26" s="292" t="e">
        <f>I17+I23+#REF!+#REF!</f>
        <v>#REF!</v>
      </c>
      <c r="J26" s="292" t="e">
        <f>J17+J23+#REF!+#REF!</f>
        <v>#REF!</v>
      </c>
      <c r="K26" s="292" t="e">
        <f>K17+K23+#REF!+#REF!</f>
        <v>#REF!</v>
      </c>
      <c r="L26" s="292" t="e">
        <f>L17+L23+#REF!+#REF!</f>
        <v>#REF!</v>
      </c>
      <c r="M26" s="292">
        <f aca="true" t="shared" si="15" ref="M26:R27">M17+M23</f>
        <v>15982000</v>
      </c>
      <c r="N26" s="292">
        <f t="shared" si="15"/>
        <v>17700000</v>
      </c>
      <c r="O26" s="292">
        <f>O17+O23</f>
        <v>17700000</v>
      </c>
      <c r="P26" s="292">
        <f t="shared" si="15"/>
        <v>0</v>
      </c>
      <c r="Q26" s="292">
        <f t="shared" si="15"/>
        <v>0</v>
      </c>
      <c r="R26" s="292">
        <f t="shared" si="15"/>
        <v>0</v>
      </c>
      <c r="S26" s="277"/>
      <c r="T26" s="277"/>
      <c r="U26" s="277"/>
    </row>
    <row r="27" spans="1:21" s="278" customFormat="1" ht="16.5" customHeight="1" thickBot="1">
      <c r="A27" s="1527"/>
      <c r="B27" s="1528"/>
      <c r="C27" s="1529"/>
      <c r="D27" s="293" t="s">
        <v>58</v>
      </c>
      <c r="E27" s="294" t="e">
        <f>E18+E24+#REF!+#REF!</f>
        <v>#REF!</v>
      </c>
      <c r="F27" s="294" t="e">
        <f>F18+F24+#REF!+#REF!</f>
        <v>#REF!</v>
      </c>
      <c r="G27" s="294" t="e">
        <f>G18+G24+#REF!+#REF!</f>
        <v>#REF!</v>
      </c>
      <c r="H27" s="294" t="e">
        <f>H18+H24+#REF!+#REF!</f>
        <v>#REF!</v>
      </c>
      <c r="I27" s="294" t="e">
        <f>I18+I24+#REF!+#REF!</f>
        <v>#REF!</v>
      </c>
      <c r="J27" s="294" t="e">
        <f>J18+J24+#REF!+#REF!</f>
        <v>#REF!</v>
      </c>
      <c r="K27" s="294" t="e">
        <f>K18+K24+#REF!+#REF!</f>
        <v>#REF!</v>
      </c>
      <c r="L27" s="294" t="e">
        <f>L18+L24+#REF!+#REF!</f>
        <v>#REF!</v>
      </c>
      <c r="M27" s="294">
        <f t="shared" si="15"/>
        <v>0</v>
      </c>
      <c r="N27" s="294">
        <f t="shared" si="15"/>
        <v>0</v>
      </c>
      <c r="O27" s="294">
        <f>O18+O24</f>
        <v>0</v>
      </c>
      <c r="P27" s="294">
        <f t="shared" si="15"/>
        <v>0</v>
      </c>
      <c r="Q27" s="294">
        <f t="shared" si="15"/>
        <v>0</v>
      </c>
      <c r="R27" s="294">
        <f t="shared" si="15"/>
        <v>0</v>
      </c>
      <c r="S27" s="277"/>
      <c r="T27" s="277"/>
      <c r="U27" s="277"/>
    </row>
    <row r="28" spans="1:21" s="280" customFormat="1" ht="16.5" customHeight="1" thickBot="1">
      <c r="A28" s="1530"/>
      <c r="B28" s="1531"/>
      <c r="C28" s="1532"/>
      <c r="D28" s="295" t="s">
        <v>81</v>
      </c>
      <c r="E28" s="296" t="e">
        <f aca="true" t="shared" si="16" ref="E28:R28">SUM(E26:E27)</f>
        <v>#REF!</v>
      </c>
      <c r="F28" s="296" t="e">
        <f t="shared" si="16"/>
        <v>#REF!</v>
      </c>
      <c r="G28" s="296" t="e">
        <f t="shared" si="16"/>
        <v>#REF!</v>
      </c>
      <c r="H28" s="296" t="e">
        <f t="shared" si="16"/>
        <v>#REF!</v>
      </c>
      <c r="I28" s="296" t="e">
        <f t="shared" si="16"/>
        <v>#REF!</v>
      </c>
      <c r="J28" s="296" t="e">
        <f aca="true" t="shared" si="17" ref="J28:O28">SUM(J26:J27)</f>
        <v>#REF!</v>
      </c>
      <c r="K28" s="296" t="e">
        <f t="shared" si="17"/>
        <v>#REF!</v>
      </c>
      <c r="L28" s="296" t="e">
        <f t="shared" si="17"/>
        <v>#REF!</v>
      </c>
      <c r="M28" s="296">
        <f t="shared" si="17"/>
        <v>15982000</v>
      </c>
      <c r="N28" s="296">
        <f t="shared" si="17"/>
        <v>17700000</v>
      </c>
      <c r="O28" s="296">
        <f t="shared" si="17"/>
        <v>17700000</v>
      </c>
      <c r="P28" s="296">
        <f t="shared" si="16"/>
        <v>0</v>
      </c>
      <c r="Q28" s="296">
        <f t="shared" si="16"/>
        <v>0</v>
      </c>
      <c r="R28" s="296">
        <f t="shared" si="16"/>
        <v>0</v>
      </c>
      <c r="S28" s="279"/>
      <c r="T28" s="279"/>
      <c r="U28" s="279"/>
    </row>
    <row r="29" ht="19.5" customHeight="1"/>
  </sheetData>
  <sheetProtection/>
  <mergeCells count="19">
    <mergeCell ref="A26:C28"/>
    <mergeCell ref="A14:A16"/>
    <mergeCell ref="B14:C16"/>
    <mergeCell ref="A17:C19"/>
    <mergeCell ref="A20:A22"/>
    <mergeCell ref="B20:C22"/>
    <mergeCell ref="A23:C25"/>
    <mergeCell ref="A5:A7"/>
    <mergeCell ref="B5:C7"/>
    <mergeCell ref="A8:A10"/>
    <mergeCell ref="B8:C10"/>
    <mergeCell ref="A11:A13"/>
    <mergeCell ref="B11:C13"/>
    <mergeCell ref="A1:R1"/>
    <mergeCell ref="A2:A4"/>
    <mergeCell ref="B2:C4"/>
    <mergeCell ref="D2:D4"/>
    <mergeCell ref="E2:R2"/>
    <mergeCell ref="P3:R3"/>
  </mergeCells>
  <printOptions horizontalCentered="1"/>
  <pageMargins left="0.5511811023622047" right="0.15748031496062992" top="0.1968503937007874" bottom="0.1968503937007874" header="0.5118110236220472" footer="0.5118110236220472"/>
  <pageSetup horizontalDpi="300" verticalDpi="300" orientation="portrait" paperSize="9" scale="75" r:id="rId1"/>
  <headerFooter alignWithMargins="0">
    <oddFooter>&amp;CSayfa &amp;P / &amp;N</oddFooter>
  </headerFooter>
</worksheet>
</file>

<file path=xl/worksheets/sheet11.xml><?xml version="1.0" encoding="utf-8"?>
<worksheet xmlns="http://schemas.openxmlformats.org/spreadsheetml/2006/main" xmlns:r="http://schemas.openxmlformats.org/officeDocument/2006/relationships">
  <sheetPr>
    <tabColor indexed="10"/>
  </sheetPr>
  <dimension ref="A2:AK15"/>
  <sheetViews>
    <sheetView zoomScalePageLayoutView="0" workbookViewId="0" topLeftCell="A1">
      <selection activeCell="D9" sqref="D9"/>
    </sheetView>
  </sheetViews>
  <sheetFormatPr defaultColWidth="9.140625" defaultRowHeight="12.75" customHeight="1"/>
  <cols>
    <col min="1" max="1" width="35.00390625" style="19" customWidth="1"/>
    <col min="2" max="2" width="9.00390625" style="19" customWidth="1"/>
    <col min="3" max="3" width="13.00390625" style="19" customWidth="1"/>
    <col min="4" max="4" width="15.8515625" style="19" customWidth="1"/>
    <col min="5" max="10" width="13.00390625" style="19" customWidth="1"/>
    <col min="11" max="16384" width="9.140625" style="19" customWidth="1"/>
  </cols>
  <sheetData>
    <row r="2" spans="1:10" s="32" customFormat="1" ht="22.5" customHeight="1">
      <c r="A2" s="1553" t="s">
        <v>470</v>
      </c>
      <c r="B2" s="1554"/>
      <c r="C2" s="1554"/>
      <c r="D2" s="1554"/>
      <c r="E2" s="1554"/>
      <c r="F2" s="1554"/>
      <c r="G2" s="1554"/>
      <c r="H2" s="1554"/>
      <c r="I2" s="1554"/>
      <c r="J2" s="1554"/>
    </row>
    <row r="3" spans="1:10" ht="12.75" customHeight="1">
      <c r="A3" s="18"/>
      <c r="B3" s="18"/>
      <c r="C3" s="18"/>
      <c r="D3" s="18"/>
      <c r="E3" s="18"/>
      <c r="F3" s="18"/>
      <c r="G3" s="18"/>
      <c r="H3" s="18"/>
      <c r="I3" s="18"/>
      <c r="J3" s="18"/>
    </row>
    <row r="4" spans="1:37" s="14" customFormat="1" ht="21.75" customHeight="1" thickBot="1">
      <c r="A4" s="178" t="s">
        <v>111</v>
      </c>
      <c r="B4" s="178"/>
      <c r="C4" s="179"/>
      <c r="D4" s="178"/>
      <c r="E4" s="179"/>
      <c r="F4" s="180"/>
      <c r="G4" s="180"/>
      <c r="H4" s="1555" t="s">
        <v>459</v>
      </c>
      <c r="I4" s="1556"/>
      <c r="J4" s="1556"/>
      <c r="K4" s="24"/>
      <c r="L4" s="22"/>
      <c r="M4" s="22"/>
      <c r="N4" s="24"/>
      <c r="O4" s="24"/>
      <c r="P4" s="24"/>
      <c r="Q4" s="22"/>
      <c r="R4" s="22"/>
      <c r="S4" s="24"/>
      <c r="T4" s="24"/>
      <c r="U4" s="20"/>
      <c r="V4" s="20"/>
      <c r="W4" s="20"/>
      <c r="X4" s="20"/>
      <c r="Y4" s="20"/>
      <c r="Z4" s="20"/>
      <c r="AA4" s="20"/>
      <c r="AB4" s="20"/>
      <c r="AC4" s="20"/>
      <c r="AD4" s="20"/>
      <c r="AE4" s="20"/>
      <c r="AF4" s="20"/>
      <c r="AG4" s="20"/>
      <c r="AH4" s="20"/>
      <c r="AI4" s="20"/>
      <c r="AJ4" s="20"/>
      <c r="AK4" s="20"/>
    </row>
    <row r="5" spans="1:10" ht="40.5" customHeight="1" thickBot="1">
      <c r="A5" s="1551" t="s">
        <v>54</v>
      </c>
      <c r="B5" s="1551" t="s">
        <v>50</v>
      </c>
      <c r="C5" s="1551" t="s">
        <v>141</v>
      </c>
      <c r="D5" s="1551" t="s">
        <v>471</v>
      </c>
      <c r="E5" s="1559" t="s">
        <v>472</v>
      </c>
      <c r="F5" s="1560"/>
      <c r="G5" s="1560"/>
      <c r="H5" s="1561"/>
      <c r="I5" s="1551" t="s">
        <v>366</v>
      </c>
      <c r="J5" s="1551" t="s">
        <v>473</v>
      </c>
    </row>
    <row r="6" spans="1:10" ht="62.25" customHeight="1" thickBot="1">
      <c r="A6" s="1557"/>
      <c r="B6" s="1557"/>
      <c r="C6" s="1557"/>
      <c r="D6" s="1558"/>
      <c r="E6" s="181" t="s">
        <v>51</v>
      </c>
      <c r="F6" s="181" t="s">
        <v>52</v>
      </c>
      <c r="G6" s="181" t="s">
        <v>53</v>
      </c>
      <c r="H6" s="181" t="s">
        <v>142</v>
      </c>
      <c r="I6" s="1552"/>
      <c r="J6" s="1552"/>
    </row>
    <row r="7" spans="1:10" s="23" customFormat="1" ht="30" customHeight="1">
      <c r="A7" s="164" t="s">
        <v>156</v>
      </c>
      <c r="B7" s="165"/>
      <c r="C7" s="170"/>
      <c r="D7" s="166">
        <v>275974</v>
      </c>
      <c r="E7" s="167"/>
      <c r="F7" s="167"/>
      <c r="G7" s="166"/>
      <c r="H7" s="166">
        <f>SUM(E7:G7)</f>
        <v>0</v>
      </c>
      <c r="I7" s="166"/>
      <c r="J7" s="166"/>
    </row>
    <row r="8" spans="1:10" s="23" customFormat="1" ht="30" customHeight="1">
      <c r="A8" s="168" t="s">
        <v>55</v>
      </c>
      <c r="B8" s="169"/>
      <c r="C8" s="170"/>
      <c r="D8" s="170">
        <v>1000</v>
      </c>
      <c r="E8" s="170"/>
      <c r="F8" s="170"/>
      <c r="G8" s="170"/>
      <c r="H8" s="170">
        <f>SUM(E8:G8)</f>
        <v>0</v>
      </c>
      <c r="I8" s="170"/>
      <c r="J8" s="170"/>
    </row>
    <row r="9" spans="1:10" s="23" customFormat="1" ht="30" customHeight="1">
      <c r="A9" s="168"/>
      <c r="B9" s="169"/>
      <c r="C9" s="171"/>
      <c r="D9" s="171"/>
      <c r="E9" s="171"/>
      <c r="F9" s="171"/>
      <c r="G9" s="171"/>
      <c r="H9" s="171"/>
      <c r="I9" s="171"/>
      <c r="J9" s="171"/>
    </row>
    <row r="10" spans="1:10" s="23" customFormat="1" ht="30" customHeight="1">
      <c r="A10" s="168"/>
      <c r="B10" s="169"/>
      <c r="C10" s="171"/>
      <c r="D10" s="171"/>
      <c r="E10" s="171"/>
      <c r="F10" s="171"/>
      <c r="G10" s="171"/>
      <c r="H10" s="171"/>
      <c r="I10" s="171"/>
      <c r="J10" s="171"/>
    </row>
    <row r="11" spans="1:10" s="23" customFormat="1" ht="30" customHeight="1" thickBot="1">
      <c r="A11" s="172"/>
      <c r="B11" s="173"/>
      <c r="C11" s="174"/>
      <c r="D11" s="174"/>
      <c r="E11" s="174"/>
      <c r="F11" s="174"/>
      <c r="G11" s="174"/>
      <c r="H11" s="174"/>
      <c r="I11" s="174"/>
      <c r="J11" s="174"/>
    </row>
    <row r="12" spans="1:10" ht="30" customHeight="1" thickBot="1">
      <c r="A12" s="175" t="s">
        <v>142</v>
      </c>
      <c r="B12" s="176">
        <f aca="true" t="shared" si="0" ref="B12:J12">SUM(B7:B11)</f>
        <v>0</v>
      </c>
      <c r="C12" s="177">
        <f t="shared" si="0"/>
        <v>0</v>
      </c>
      <c r="D12" s="177">
        <f t="shared" si="0"/>
        <v>276974</v>
      </c>
      <c r="E12" s="177">
        <f t="shared" si="0"/>
        <v>0</v>
      </c>
      <c r="F12" s="177">
        <f t="shared" si="0"/>
        <v>0</v>
      </c>
      <c r="G12" s="177">
        <f t="shared" si="0"/>
        <v>0</v>
      </c>
      <c r="H12" s="177">
        <f t="shared" si="0"/>
        <v>0</v>
      </c>
      <c r="I12" s="177">
        <f t="shared" si="0"/>
        <v>0</v>
      </c>
      <c r="J12" s="177">
        <f t="shared" si="0"/>
        <v>0</v>
      </c>
    </row>
    <row r="13" spans="1:10" ht="12.75" customHeight="1">
      <c r="A13" s="18"/>
      <c r="B13" s="18"/>
      <c r="C13" s="18"/>
      <c r="D13" s="18"/>
      <c r="E13" s="18"/>
      <c r="F13" s="18"/>
      <c r="G13" s="18"/>
      <c r="H13" s="18"/>
      <c r="I13" s="18"/>
      <c r="J13" s="18"/>
    </row>
    <row r="14" spans="1:8" ht="12.75" customHeight="1">
      <c r="A14" s="5"/>
      <c r="B14" s="16"/>
      <c r="C14" s="16"/>
      <c r="D14" s="16"/>
      <c r="E14" s="16"/>
      <c r="F14" s="16"/>
      <c r="G14" s="16"/>
      <c r="H14" s="16"/>
    </row>
    <row r="15" ht="12.75" customHeight="1">
      <c r="A15" s="23"/>
    </row>
  </sheetData>
  <sheetProtection/>
  <mergeCells count="9">
    <mergeCell ref="I5:I6"/>
    <mergeCell ref="J5:J6"/>
    <mergeCell ref="A2:J2"/>
    <mergeCell ref="H4:J4"/>
    <mergeCell ref="A5:A6"/>
    <mergeCell ref="B5:B6"/>
    <mergeCell ref="C5:C6"/>
    <mergeCell ref="D5:D6"/>
    <mergeCell ref="E5:H5"/>
  </mergeCells>
  <printOptions horizontalCentered="1"/>
  <pageMargins left="0" right="0.3937007874015748" top="0.7874015748031497" bottom="0.7874015748031497" header="0" footer="0"/>
  <pageSetup horizontalDpi="600" verticalDpi="600" orientation="landscape" paperSize="9" scale="90" r:id="rId1"/>
</worksheet>
</file>

<file path=xl/worksheets/sheet12.xml><?xml version="1.0" encoding="utf-8"?>
<worksheet xmlns="http://schemas.openxmlformats.org/spreadsheetml/2006/main" xmlns:r="http://schemas.openxmlformats.org/officeDocument/2006/relationships">
  <sheetPr>
    <tabColor rgb="FFFFFF00"/>
  </sheetPr>
  <dimension ref="A2:AZ89"/>
  <sheetViews>
    <sheetView zoomScalePageLayoutView="0" workbookViewId="0" topLeftCell="A8">
      <selection activeCell="B28" sqref="B28"/>
    </sheetView>
  </sheetViews>
  <sheetFormatPr defaultColWidth="9.140625" defaultRowHeight="12.75"/>
  <cols>
    <col min="1" max="1" width="16.421875" style="19" customWidth="1"/>
    <col min="2" max="2" width="16.8515625" style="19" customWidth="1"/>
    <col min="3" max="3" width="16.7109375" style="19" customWidth="1"/>
    <col min="4" max="9" width="10.57421875" style="28" hidden="1" customWidth="1"/>
    <col min="10" max="10" width="11.8515625" style="28" hidden="1" customWidth="1"/>
    <col min="11" max="17" width="10.57421875" style="28" hidden="1" customWidth="1"/>
    <col min="18" max="18" width="11.8515625" style="28" hidden="1" customWidth="1"/>
    <col min="19" max="20" width="10.57421875" style="28" hidden="1" customWidth="1"/>
    <col min="21" max="21" width="8.421875" style="28" hidden="1" customWidth="1"/>
    <col min="22" max="23" width="10.57421875" style="28" hidden="1" customWidth="1"/>
    <col min="24" max="24" width="8.421875" style="28" hidden="1" customWidth="1"/>
    <col min="25" max="25" width="8.28125" style="28" hidden="1" customWidth="1"/>
    <col min="26" max="26" width="11.8515625" style="28" hidden="1" customWidth="1"/>
    <col min="27" max="27" width="10.00390625" style="28" hidden="1" customWidth="1"/>
    <col min="28" max="28" width="11.8515625" style="28" hidden="1" customWidth="1"/>
    <col min="29" max="29" width="11.7109375" style="28" hidden="1" customWidth="1"/>
    <col min="30" max="30" width="10.421875" style="28" hidden="1" customWidth="1"/>
    <col min="31" max="31" width="7.140625" style="28" hidden="1" customWidth="1"/>
    <col min="32" max="32" width="6.8515625" style="28" hidden="1" customWidth="1"/>
    <col min="33" max="33" width="7.57421875" style="28" hidden="1" customWidth="1"/>
    <col min="34" max="34" width="10.7109375" style="28" hidden="1" customWidth="1"/>
    <col min="35" max="35" width="12.00390625" style="28" hidden="1" customWidth="1"/>
    <col min="36" max="36" width="13.57421875" style="19" customWidth="1"/>
    <col min="37" max="37" width="7.00390625" style="19" customWidth="1"/>
    <col min="38" max="38" width="11.28125" style="19" customWidth="1"/>
    <col min="39" max="39" width="14.421875" style="19" customWidth="1"/>
    <col min="40" max="40" width="9.00390625" style="19" customWidth="1"/>
    <col min="41" max="41" width="11.28125" style="19" customWidth="1"/>
    <col min="42" max="42" width="11.140625" style="19" customWidth="1"/>
    <col min="43" max="43" width="10.57421875" style="19" customWidth="1"/>
    <col min="44" max="44" width="10.8515625" style="19" customWidth="1"/>
    <col min="45" max="46" width="9.140625" style="19" customWidth="1"/>
    <col min="47" max="47" width="0" style="19" hidden="1" customWidth="1"/>
    <col min="48" max="51" width="9.140625" style="19" customWidth="1"/>
    <col min="52" max="52" width="11.28125" style="19" customWidth="1"/>
    <col min="53" max="16384" width="9.140625" style="19" customWidth="1"/>
  </cols>
  <sheetData>
    <row r="2" spans="1:51" s="18" customFormat="1" ht="22.5" customHeight="1">
      <c r="A2" s="1323" t="s">
        <v>754</v>
      </c>
      <c r="B2" s="1323"/>
      <c r="C2" s="1323"/>
      <c r="D2" s="1323"/>
      <c r="E2" s="1323"/>
      <c r="F2" s="1323"/>
      <c r="G2" s="1323"/>
      <c r="H2" s="1323"/>
      <c r="I2" s="1323"/>
      <c r="J2" s="1323"/>
      <c r="K2" s="1323"/>
      <c r="L2" s="1323"/>
      <c r="M2" s="1323"/>
      <c r="N2" s="1323"/>
      <c r="O2" s="1323"/>
      <c r="P2" s="1323"/>
      <c r="Q2" s="1323"/>
      <c r="R2" s="1323"/>
      <c r="S2" s="1323"/>
      <c r="T2" s="1323"/>
      <c r="U2" s="1323"/>
      <c r="V2" s="1323"/>
      <c r="W2" s="1323"/>
      <c r="X2" s="1323"/>
      <c r="Y2" s="1323"/>
      <c r="Z2" s="1323"/>
      <c r="AA2" s="1323"/>
      <c r="AB2" s="1323"/>
      <c r="AC2" s="1323"/>
      <c r="AD2" s="1323"/>
      <c r="AE2" s="1323"/>
      <c r="AF2" s="1323"/>
      <c r="AG2" s="1323"/>
      <c r="AH2" s="1323"/>
      <c r="AI2" s="1323"/>
      <c r="AJ2" s="1323"/>
      <c r="AK2" s="1323"/>
      <c r="AL2" s="1323"/>
      <c r="AM2" s="1323"/>
      <c r="AN2" s="1323"/>
      <c r="AO2" s="1323"/>
      <c r="AP2" s="1323"/>
      <c r="AQ2" s="1323"/>
      <c r="AR2" s="1323"/>
      <c r="AS2" s="1323"/>
      <c r="AT2" s="1323"/>
      <c r="AU2" s="1323"/>
      <c r="AV2" s="1323"/>
      <c r="AW2" s="1323"/>
      <c r="AX2" s="1323"/>
      <c r="AY2" s="1323"/>
    </row>
    <row r="3" ht="12.75" customHeight="1"/>
    <row r="4" spans="1:35" s="14" customFormat="1" ht="21.75" customHeight="1">
      <c r="A4" s="14" t="s">
        <v>59</v>
      </c>
      <c r="C4" s="15"/>
      <c r="D4" s="29"/>
      <c r="E4" s="29"/>
      <c r="F4" s="29"/>
      <c r="G4" s="29"/>
      <c r="H4" s="29"/>
      <c r="I4" s="29"/>
      <c r="J4" s="1038"/>
      <c r="K4" s="1039"/>
      <c r="L4" s="1039"/>
      <c r="M4" s="1039"/>
      <c r="N4" s="29"/>
      <c r="O4" s="29"/>
      <c r="P4" s="29"/>
      <c r="Q4" s="29"/>
      <c r="R4" s="1038"/>
      <c r="S4" s="1039"/>
      <c r="T4" s="1039"/>
      <c r="U4" s="1039"/>
      <c r="V4" s="29"/>
      <c r="W4" s="29"/>
      <c r="X4" s="29"/>
      <c r="Y4" s="29"/>
      <c r="Z4" s="1038"/>
      <c r="AA4" s="1039"/>
      <c r="AB4" s="1039"/>
      <c r="AC4" s="1039"/>
      <c r="AD4" s="29"/>
      <c r="AE4" s="29"/>
      <c r="AF4" s="29"/>
      <c r="AG4" s="29"/>
      <c r="AH4" s="1038"/>
      <c r="AI4" s="1039"/>
    </row>
    <row r="5" spans="1:44" s="14" customFormat="1" ht="21.75" customHeight="1">
      <c r="A5" s="20" t="s">
        <v>140</v>
      </c>
      <c r="B5" s="20"/>
      <c r="C5" s="21"/>
      <c r="D5" s="1040"/>
      <c r="E5" s="1040"/>
      <c r="F5" s="1040"/>
      <c r="G5" s="1040"/>
      <c r="H5" s="1040"/>
      <c r="I5" s="1040"/>
      <c r="J5" s="1041"/>
      <c r="K5" s="1042"/>
      <c r="L5" s="1042"/>
      <c r="M5" s="1042"/>
      <c r="N5" s="1040"/>
      <c r="O5" s="1040"/>
      <c r="P5" s="1040"/>
      <c r="Q5" s="1040"/>
      <c r="R5" s="1041"/>
      <c r="S5" s="1043"/>
      <c r="T5" s="1042"/>
      <c r="U5" s="1042"/>
      <c r="V5" s="1040"/>
      <c r="W5" s="1040"/>
      <c r="X5" s="1040"/>
      <c r="Y5" s="1040"/>
      <c r="Z5" s="1041"/>
      <c r="AA5" s="1043"/>
      <c r="AB5" s="1042"/>
      <c r="AC5" s="1042"/>
      <c r="AD5" s="1040"/>
      <c r="AE5" s="1040"/>
      <c r="AF5" s="1040"/>
      <c r="AG5" s="1040"/>
      <c r="AH5" s="1041"/>
      <c r="AI5" s="1043"/>
      <c r="AJ5" s="20"/>
      <c r="AK5" s="20"/>
      <c r="AL5" s="20"/>
      <c r="AM5" s="20"/>
      <c r="AN5" s="20"/>
      <c r="AO5" s="20"/>
      <c r="AP5" s="20"/>
      <c r="AQ5" s="20"/>
      <c r="AR5" s="20"/>
    </row>
    <row r="6" spans="1:44" s="14" customFormat="1" ht="21.75" customHeight="1" thickBot="1">
      <c r="A6" s="20"/>
      <c r="B6" s="20"/>
      <c r="C6" s="21"/>
      <c r="D6" s="1040"/>
      <c r="E6" s="1040"/>
      <c r="F6" s="1040"/>
      <c r="G6" s="1040"/>
      <c r="H6" s="1040"/>
      <c r="I6" s="1040"/>
      <c r="J6" s="1041"/>
      <c r="K6" s="1042"/>
      <c r="L6" s="1042"/>
      <c r="M6" s="1042"/>
      <c r="N6" s="1040"/>
      <c r="O6" s="1040"/>
      <c r="P6" s="1040"/>
      <c r="Q6" s="1040"/>
      <c r="R6" s="1041"/>
      <c r="S6" s="1043"/>
      <c r="T6" s="1042"/>
      <c r="U6" s="1042"/>
      <c r="V6" s="1040"/>
      <c r="W6" s="1040"/>
      <c r="X6" s="1040"/>
      <c r="Y6" s="1040"/>
      <c r="Z6" s="1041"/>
      <c r="AA6" s="1043"/>
      <c r="AB6" s="1042"/>
      <c r="AC6" s="1042"/>
      <c r="AD6" s="1040"/>
      <c r="AE6" s="1040"/>
      <c r="AF6" s="1040"/>
      <c r="AG6" s="1040"/>
      <c r="AH6" s="1041"/>
      <c r="AI6" s="1043"/>
      <c r="AJ6" s="20"/>
      <c r="AK6" s="20"/>
      <c r="AL6" s="20"/>
      <c r="AM6" s="20"/>
      <c r="AN6" s="20"/>
      <c r="AO6" s="20"/>
      <c r="AP6" s="20"/>
      <c r="AQ6" s="20"/>
      <c r="AR6" s="20"/>
    </row>
    <row r="7" spans="1:52" s="23" customFormat="1" ht="30" customHeight="1" thickBot="1">
      <c r="A7" s="1585" t="s">
        <v>251</v>
      </c>
      <c r="B7" s="1585" t="s">
        <v>144</v>
      </c>
      <c r="C7" s="1585" t="s">
        <v>252</v>
      </c>
      <c r="D7" s="1588" t="s">
        <v>259</v>
      </c>
      <c r="E7" s="1589"/>
      <c r="F7" s="1589"/>
      <c r="G7" s="1589"/>
      <c r="H7" s="1589"/>
      <c r="I7" s="1589"/>
      <c r="J7" s="1590"/>
      <c r="K7" s="1591"/>
      <c r="L7" s="1576" t="s">
        <v>159</v>
      </c>
      <c r="M7" s="1577"/>
      <c r="N7" s="1577"/>
      <c r="O7" s="1577"/>
      <c r="P7" s="1577"/>
      <c r="Q7" s="1577"/>
      <c r="R7" s="1577"/>
      <c r="S7" s="1578"/>
      <c r="T7" s="1576" t="s">
        <v>155</v>
      </c>
      <c r="U7" s="1577"/>
      <c r="V7" s="1577"/>
      <c r="W7" s="1577"/>
      <c r="X7" s="1577"/>
      <c r="Y7" s="1577"/>
      <c r="Z7" s="1577"/>
      <c r="AA7" s="1578"/>
      <c r="AB7" s="1576" t="s">
        <v>264</v>
      </c>
      <c r="AC7" s="1577"/>
      <c r="AD7" s="1577"/>
      <c r="AE7" s="1577"/>
      <c r="AF7" s="1577"/>
      <c r="AG7" s="1577"/>
      <c r="AH7" s="1577"/>
      <c r="AI7" s="1578"/>
      <c r="AJ7" s="1579" t="s">
        <v>459</v>
      </c>
      <c r="AK7" s="1580"/>
      <c r="AL7" s="1580"/>
      <c r="AM7" s="1580"/>
      <c r="AN7" s="1580"/>
      <c r="AO7" s="1580"/>
      <c r="AP7" s="1580"/>
      <c r="AQ7" s="1581"/>
      <c r="AR7" s="1562" t="s">
        <v>750</v>
      </c>
      <c r="AS7" s="1582"/>
      <c r="AT7" s="1582"/>
      <c r="AU7" s="1582"/>
      <c r="AV7" s="1582"/>
      <c r="AW7" s="1582"/>
      <c r="AX7" s="1582"/>
      <c r="AY7" s="1582"/>
      <c r="AZ7" s="1563"/>
    </row>
    <row r="8" spans="1:52" s="23" customFormat="1" ht="30" customHeight="1" thickBot="1">
      <c r="A8" s="1586"/>
      <c r="B8" s="1586"/>
      <c r="C8" s="1586"/>
      <c r="D8" s="1583" t="s">
        <v>742</v>
      </c>
      <c r="E8" s="1570" t="s">
        <v>253</v>
      </c>
      <c r="F8" s="1574" t="s">
        <v>254</v>
      </c>
      <c r="G8" s="1575"/>
      <c r="H8" s="1574" t="s">
        <v>255</v>
      </c>
      <c r="I8" s="1575"/>
      <c r="J8" s="1583" t="s">
        <v>743</v>
      </c>
      <c r="K8" s="1583" t="s">
        <v>744</v>
      </c>
      <c r="L8" s="1570" t="s">
        <v>261</v>
      </c>
      <c r="M8" s="1570" t="s">
        <v>253</v>
      </c>
      <c r="N8" s="1574" t="s">
        <v>254</v>
      </c>
      <c r="O8" s="1575"/>
      <c r="P8" s="1574" t="s">
        <v>255</v>
      </c>
      <c r="Q8" s="1575"/>
      <c r="R8" s="1570" t="s">
        <v>262</v>
      </c>
      <c r="S8" s="1570" t="s">
        <v>260</v>
      </c>
      <c r="T8" s="1570" t="s">
        <v>270</v>
      </c>
      <c r="U8" s="1570" t="s">
        <v>253</v>
      </c>
      <c r="V8" s="1574" t="s">
        <v>254</v>
      </c>
      <c r="W8" s="1575"/>
      <c r="X8" s="1574" t="s">
        <v>255</v>
      </c>
      <c r="Y8" s="1575"/>
      <c r="Z8" s="1570" t="s">
        <v>271</v>
      </c>
      <c r="AA8" s="1570" t="s">
        <v>260</v>
      </c>
      <c r="AB8" s="1570" t="s">
        <v>377</v>
      </c>
      <c r="AC8" s="1570" t="s">
        <v>253</v>
      </c>
      <c r="AD8" s="1574" t="s">
        <v>254</v>
      </c>
      <c r="AE8" s="1575"/>
      <c r="AF8" s="1574" t="s">
        <v>255</v>
      </c>
      <c r="AG8" s="1575"/>
      <c r="AH8" s="1570" t="s">
        <v>378</v>
      </c>
      <c r="AI8" s="1570" t="s">
        <v>475</v>
      </c>
      <c r="AJ8" s="1564" t="s">
        <v>673</v>
      </c>
      <c r="AK8" s="1564" t="s">
        <v>253</v>
      </c>
      <c r="AL8" s="1572" t="s">
        <v>254</v>
      </c>
      <c r="AM8" s="1573"/>
      <c r="AN8" s="1572" t="s">
        <v>255</v>
      </c>
      <c r="AO8" s="1573"/>
      <c r="AP8" s="1564" t="s">
        <v>745</v>
      </c>
      <c r="AQ8" s="1564" t="s">
        <v>475</v>
      </c>
      <c r="AR8" s="1566" t="s">
        <v>751</v>
      </c>
      <c r="AS8" s="1566" t="s">
        <v>253</v>
      </c>
      <c r="AT8" s="1568" t="s">
        <v>254</v>
      </c>
      <c r="AU8" s="1569"/>
      <c r="AV8" s="1568" t="s">
        <v>255</v>
      </c>
      <c r="AW8" s="1569"/>
      <c r="AX8" s="1566" t="s">
        <v>752</v>
      </c>
      <c r="AY8" s="1562" t="s">
        <v>753</v>
      </c>
      <c r="AZ8" s="1563"/>
    </row>
    <row r="9" spans="1:52" s="23" customFormat="1" ht="46.5" customHeight="1" thickBot="1">
      <c r="A9" s="1587"/>
      <c r="B9" s="1587"/>
      <c r="C9" s="1587"/>
      <c r="D9" s="1584"/>
      <c r="E9" s="1182"/>
      <c r="F9" s="1044" t="s">
        <v>256</v>
      </c>
      <c r="G9" s="1044" t="s">
        <v>257</v>
      </c>
      <c r="H9" s="1044" t="s">
        <v>254</v>
      </c>
      <c r="I9" s="1044" t="s">
        <v>258</v>
      </c>
      <c r="J9" s="1584"/>
      <c r="K9" s="1584"/>
      <c r="L9" s="1571"/>
      <c r="M9" s="1571"/>
      <c r="N9" s="1044" t="s">
        <v>256</v>
      </c>
      <c r="O9" s="1044" t="s">
        <v>257</v>
      </c>
      <c r="P9" s="1044" t="s">
        <v>254</v>
      </c>
      <c r="Q9" s="1044" t="s">
        <v>258</v>
      </c>
      <c r="R9" s="1571"/>
      <c r="S9" s="1571"/>
      <c r="T9" s="1571"/>
      <c r="U9" s="1571"/>
      <c r="V9" s="1044" t="s">
        <v>256</v>
      </c>
      <c r="W9" s="1044" t="s">
        <v>257</v>
      </c>
      <c r="X9" s="1044" t="s">
        <v>254</v>
      </c>
      <c r="Y9" s="1044" t="s">
        <v>258</v>
      </c>
      <c r="Z9" s="1571"/>
      <c r="AA9" s="1571"/>
      <c r="AB9" s="1571"/>
      <c r="AC9" s="1571"/>
      <c r="AD9" s="1044" t="s">
        <v>256</v>
      </c>
      <c r="AE9" s="1044" t="s">
        <v>257</v>
      </c>
      <c r="AF9" s="1044" t="s">
        <v>254</v>
      </c>
      <c r="AG9" s="1044" t="s">
        <v>258</v>
      </c>
      <c r="AH9" s="1571"/>
      <c r="AI9" s="1571"/>
      <c r="AJ9" s="1565"/>
      <c r="AK9" s="1565"/>
      <c r="AL9" s="1045" t="s">
        <v>256</v>
      </c>
      <c r="AM9" s="1045" t="s">
        <v>257</v>
      </c>
      <c r="AN9" s="1045" t="s">
        <v>254</v>
      </c>
      <c r="AO9" s="1045" t="s">
        <v>258</v>
      </c>
      <c r="AP9" s="1565"/>
      <c r="AQ9" s="1565"/>
      <c r="AR9" s="1567"/>
      <c r="AS9" s="1567"/>
      <c r="AT9" s="1046" t="s">
        <v>256</v>
      </c>
      <c r="AU9" s="1046" t="s">
        <v>257</v>
      </c>
      <c r="AV9" s="1046" t="s">
        <v>254</v>
      </c>
      <c r="AW9" s="1046" t="s">
        <v>258</v>
      </c>
      <c r="AX9" s="1567"/>
      <c r="AY9" s="1047" t="s">
        <v>746</v>
      </c>
      <c r="AZ9" s="1047" t="s">
        <v>747</v>
      </c>
    </row>
    <row r="10" spans="1:52" s="23" customFormat="1" ht="45" customHeight="1" thickBot="1">
      <c r="A10" s="1048" t="s">
        <v>748</v>
      </c>
      <c r="B10" s="1049" t="s">
        <v>70</v>
      </c>
      <c r="C10" s="1049" t="s">
        <v>78</v>
      </c>
      <c r="D10" s="1050">
        <v>125</v>
      </c>
      <c r="E10" s="1050">
        <v>0</v>
      </c>
      <c r="F10" s="1050">
        <v>120</v>
      </c>
      <c r="G10" s="1050">
        <v>0</v>
      </c>
      <c r="H10" s="1050">
        <v>0</v>
      </c>
      <c r="I10" s="1050">
        <v>0</v>
      </c>
      <c r="J10" s="1050">
        <f>(D10+E10+F10+G10+H10)-I10</f>
        <v>245</v>
      </c>
      <c r="K10" s="1050">
        <v>238</v>
      </c>
      <c r="L10" s="1050">
        <v>100</v>
      </c>
      <c r="M10" s="1050">
        <v>0</v>
      </c>
      <c r="N10" s="1050">
        <v>0</v>
      </c>
      <c r="O10" s="1050">
        <v>0</v>
      </c>
      <c r="P10" s="1050">
        <v>134</v>
      </c>
      <c r="Q10" s="1050">
        <v>0</v>
      </c>
      <c r="R10" s="1050">
        <f>(L10+M10+N10+O10+P10)-Q10</f>
        <v>234</v>
      </c>
      <c r="S10" s="1050">
        <v>198</v>
      </c>
      <c r="T10" s="1050">
        <v>100</v>
      </c>
      <c r="U10" s="1050">
        <v>0</v>
      </c>
      <c r="V10" s="1050">
        <v>0</v>
      </c>
      <c r="W10" s="1050">
        <v>0</v>
      </c>
      <c r="X10" s="1050"/>
      <c r="Y10" s="1050">
        <v>0</v>
      </c>
      <c r="Z10" s="1050">
        <f>(T10+U10+V10+W10+X10)-Y10</f>
        <v>100</v>
      </c>
      <c r="AA10" s="1050">
        <v>82</v>
      </c>
      <c r="AB10" s="1050">
        <v>100</v>
      </c>
      <c r="AC10" s="1050">
        <v>0</v>
      </c>
      <c r="AD10" s="1050">
        <v>0</v>
      </c>
      <c r="AE10" s="1050">
        <v>0</v>
      </c>
      <c r="AF10" s="1050">
        <v>0</v>
      </c>
      <c r="AG10" s="1050">
        <v>82</v>
      </c>
      <c r="AH10" s="1050">
        <f>(AB10+AC10+AD10+AE10+AF10)-AG10</f>
        <v>18</v>
      </c>
      <c r="AI10" s="1050">
        <v>18</v>
      </c>
      <c r="AJ10" s="1050">
        <v>200</v>
      </c>
      <c r="AK10" s="1050">
        <v>0</v>
      </c>
      <c r="AL10" s="1050">
        <v>0</v>
      </c>
      <c r="AM10" s="1050">
        <v>0</v>
      </c>
      <c r="AN10" s="1050"/>
      <c r="AO10" s="1050">
        <v>200</v>
      </c>
      <c r="AP10" s="1050">
        <f>(AJ10+AK10+AL10+AM10+AN10)-AO10</f>
        <v>0</v>
      </c>
      <c r="AQ10" s="1050"/>
      <c r="AR10" s="1050">
        <v>100</v>
      </c>
      <c r="AS10" s="1050">
        <v>0</v>
      </c>
      <c r="AT10" s="1050">
        <v>0</v>
      </c>
      <c r="AU10" s="1050">
        <v>0</v>
      </c>
      <c r="AV10" s="1050">
        <v>0</v>
      </c>
      <c r="AW10" s="1050">
        <v>0</v>
      </c>
      <c r="AX10" s="1050">
        <f>(AR10+AS10+AT10+AU10+AV10)-AW10</f>
        <v>100</v>
      </c>
      <c r="AY10" s="1050">
        <v>0</v>
      </c>
      <c r="AZ10" s="1050"/>
    </row>
    <row r="11" spans="1:52" ht="19.5" customHeight="1">
      <c r="A11" s="1608" t="s">
        <v>38</v>
      </c>
      <c r="B11" s="1611" t="s">
        <v>15</v>
      </c>
      <c r="C11" s="1051" t="s">
        <v>78</v>
      </c>
      <c r="D11" s="1052">
        <v>9550</v>
      </c>
      <c r="E11" s="1052">
        <v>3000</v>
      </c>
      <c r="F11" s="1052">
        <v>2880</v>
      </c>
      <c r="G11" s="1052">
        <v>0</v>
      </c>
      <c r="H11" s="1052">
        <v>1346</v>
      </c>
      <c r="I11" s="1052">
        <v>0</v>
      </c>
      <c r="J11" s="1053">
        <f>(D11+E11+F11+G11+H11)-I11</f>
        <v>16776</v>
      </c>
      <c r="K11" s="1052">
        <v>16776</v>
      </c>
      <c r="L11" s="1052">
        <v>11000</v>
      </c>
      <c r="M11" s="1052">
        <v>0</v>
      </c>
      <c r="N11" s="1052">
        <v>0</v>
      </c>
      <c r="O11" s="1052">
        <v>0</v>
      </c>
      <c r="P11" s="1052">
        <v>0</v>
      </c>
      <c r="Q11" s="1052">
        <v>4035</v>
      </c>
      <c r="R11" s="1053">
        <f>(L11+M11+N11+O11+P11)-Q11</f>
        <v>6965</v>
      </c>
      <c r="S11" s="1052">
        <v>5226</v>
      </c>
      <c r="T11" s="1052">
        <v>11950</v>
      </c>
      <c r="U11" s="1052">
        <v>3000</v>
      </c>
      <c r="V11" s="1052">
        <v>3000</v>
      </c>
      <c r="W11" s="1052">
        <v>0</v>
      </c>
      <c r="X11" s="1052">
        <v>100</v>
      </c>
      <c r="Y11" s="1052"/>
      <c r="Z11" s="1053">
        <f>(T11+U11+V11+W11+X11)-Y11</f>
        <v>18050</v>
      </c>
      <c r="AA11" s="1052">
        <v>18004</v>
      </c>
      <c r="AB11" s="1052">
        <v>14280</v>
      </c>
      <c r="AC11" s="1052"/>
      <c r="AD11" s="1052">
        <v>700</v>
      </c>
      <c r="AE11" s="1052">
        <v>0</v>
      </c>
      <c r="AF11" s="1052">
        <v>182</v>
      </c>
      <c r="AG11" s="1052">
        <v>0</v>
      </c>
      <c r="AH11" s="1053">
        <f>(AB11+AC11+AD11+AE11+AF11)-AG11</f>
        <v>15162</v>
      </c>
      <c r="AI11" s="1052">
        <v>15153</v>
      </c>
      <c r="AJ11" s="1052">
        <v>11000</v>
      </c>
      <c r="AK11" s="1052"/>
      <c r="AL11" s="1052">
        <v>2500</v>
      </c>
      <c r="AM11" s="1052">
        <v>0</v>
      </c>
      <c r="AN11" s="1052">
        <v>3755</v>
      </c>
      <c r="AO11" s="1052"/>
      <c r="AP11" s="1053">
        <f>(AJ11+AK11+AL11+AM11+AN11)-AO11</f>
        <v>17255</v>
      </c>
      <c r="AQ11" s="1052">
        <v>17216</v>
      </c>
      <c r="AR11" s="1052">
        <v>5000</v>
      </c>
      <c r="AS11" s="1052"/>
      <c r="AT11" s="1052"/>
      <c r="AU11" s="1052">
        <v>0</v>
      </c>
      <c r="AV11" s="1052">
        <v>0</v>
      </c>
      <c r="AW11" s="1052">
        <v>0</v>
      </c>
      <c r="AX11" s="1053">
        <f>(AR11+AS11+AT11+AU11+AV11)-AW11</f>
        <v>5000</v>
      </c>
      <c r="AY11" s="1052">
        <v>564</v>
      </c>
      <c r="AZ11" s="1052"/>
    </row>
    <row r="12" spans="1:52" ht="19.5" customHeight="1" thickBot="1">
      <c r="A12" s="1609"/>
      <c r="B12" s="1612"/>
      <c r="C12" s="1054" t="s">
        <v>58</v>
      </c>
      <c r="D12" s="1055">
        <v>4090</v>
      </c>
      <c r="E12" s="1055">
        <v>0</v>
      </c>
      <c r="F12" s="1055">
        <v>3000</v>
      </c>
      <c r="G12" s="1055">
        <v>0</v>
      </c>
      <c r="H12" s="1055">
        <v>0</v>
      </c>
      <c r="I12" s="1055">
        <v>0</v>
      </c>
      <c r="J12" s="1056">
        <f>(D12+E12+F12+G12+H12)-I12</f>
        <v>7090</v>
      </c>
      <c r="K12" s="1055">
        <v>2378</v>
      </c>
      <c r="L12" s="1055">
        <v>0</v>
      </c>
      <c r="M12" s="1055">
        <v>0</v>
      </c>
      <c r="N12" s="1055">
        <v>0</v>
      </c>
      <c r="O12" s="1055">
        <v>0</v>
      </c>
      <c r="P12" s="1055">
        <v>0</v>
      </c>
      <c r="Q12" s="1055">
        <v>0</v>
      </c>
      <c r="R12" s="1056">
        <f>(L12+M12+N12+O12+P12)-Q12</f>
        <v>0</v>
      </c>
      <c r="S12" s="1055">
        <v>0</v>
      </c>
      <c r="T12" s="1055"/>
      <c r="U12" s="1055">
        <v>0</v>
      </c>
      <c r="V12" s="1055"/>
      <c r="W12" s="1055">
        <v>0</v>
      </c>
      <c r="X12" s="1055">
        <v>0</v>
      </c>
      <c r="Y12" s="1055">
        <v>0</v>
      </c>
      <c r="Z12" s="1056">
        <f>(T12+U12+V12+W12+X12)-Y12</f>
        <v>0</v>
      </c>
      <c r="AA12" s="1055"/>
      <c r="AB12" s="1055">
        <v>0</v>
      </c>
      <c r="AC12" s="1055">
        <v>0</v>
      </c>
      <c r="AD12" s="1055">
        <v>0</v>
      </c>
      <c r="AE12" s="1055">
        <v>0</v>
      </c>
      <c r="AF12" s="1055">
        <v>0</v>
      </c>
      <c r="AG12" s="1055">
        <v>0</v>
      </c>
      <c r="AH12" s="1056">
        <f>(AB12+AC12+AD12+AE12+AF12)-AG12</f>
        <v>0</v>
      </c>
      <c r="AI12" s="1055">
        <v>0</v>
      </c>
      <c r="AJ12" s="1055">
        <v>0</v>
      </c>
      <c r="AK12" s="1055">
        <v>0</v>
      </c>
      <c r="AL12" s="1055">
        <v>0</v>
      </c>
      <c r="AM12" s="1055">
        <v>0</v>
      </c>
      <c r="AN12" s="1055">
        <v>0</v>
      </c>
      <c r="AO12" s="1055">
        <v>0</v>
      </c>
      <c r="AP12" s="1056">
        <f>(AJ12+AK12+AL12+AM12+AN12)-AO12</f>
        <v>0</v>
      </c>
      <c r="AQ12" s="1055">
        <v>0</v>
      </c>
      <c r="AR12" s="1055">
        <v>0</v>
      </c>
      <c r="AS12" s="1055">
        <v>0</v>
      </c>
      <c r="AT12" s="1055">
        <v>0</v>
      </c>
      <c r="AU12" s="1055">
        <v>0</v>
      </c>
      <c r="AV12" s="1055">
        <v>0</v>
      </c>
      <c r="AW12" s="1055">
        <v>0</v>
      </c>
      <c r="AX12" s="1056">
        <f>(AR12+AS12+AT12+AU12+AV12)-AW12</f>
        <v>0</v>
      </c>
      <c r="AY12" s="1055">
        <v>0</v>
      </c>
      <c r="AZ12" s="1055">
        <v>0</v>
      </c>
    </row>
    <row r="13" spans="1:52" ht="19.5" customHeight="1" thickBot="1">
      <c r="A13" s="1610"/>
      <c r="B13" s="1613"/>
      <c r="C13" s="1057" t="s">
        <v>142</v>
      </c>
      <c r="D13" s="1058">
        <f>SUM(D11:D12)</f>
        <v>13640</v>
      </c>
      <c r="E13" s="1058">
        <f>SUM(E11:E12)</f>
        <v>3000</v>
      </c>
      <c r="F13" s="1058">
        <f aca="true" t="shared" si="0" ref="F13:AZ13">SUM(F11:F12)</f>
        <v>5880</v>
      </c>
      <c r="G13" s="1058">
        <f t="shared" si="0"/>
        <v>0</v>
      </c>
      <c r="H13" s="1058">
        <f t="shared" si="0"/>
        <v>1346</v>
      </c>
      <c r="I13" s="1058">
        <f t="shared" si="0"/>
        <v>0</v>
      </c>
      <c r="J13" s="1058">
        <f t="shared" si="0"/>
        <v>23866</v>
      </c>
      <c r="K13" s="1058">
        <f t="shared" si="0"/>
        <v>19154</v>
      </c>
      <c r="L13" s="1058">
        <f>SUM(L11:L12)</f>
        <v>11000</v>
      </c>
      <c r="M13" s="1058">
        <f t="shared" si="0"/>
        <v>0</v>
      </c>
      <c r="N13" s="1058">
        <f>SUM(N11:N12)</f>
        <v>0</v>
      </c>
      <c r="O13" s="1058">
        <f>SUM(O11:O12)</f>
        <v>0</v>
      </c>
      <c r="P13" s="1058">
        <f>SUM(P11:P12)</f>
        <v>0</v>
      </c>
      <c r="Q13" s="1058">
        <f>SUM(Q11:Q12)</f>
        <v>4035</v>
      </c>
      <c r="R13" s="1058">
        <f t="shared" si="0"/>
        <v>6965</v>
      </c>
      <c r="S13" s="1058">
        <f t="shared" si="0"/>
        <v>5226</v>
      </c>
      <c r="T13" s="1058">
        <f t="shared" si="0"/>
        <v>11950</v>
      </c>
      <c r="U13" s="1058">
        <f t="shared" si="0"/>
        <v>3000</v>
      </c>
      <c r="V13" s="1058">
        <f t="shared" si="0"/>
        <v>3000</v>
      </c>
      <c r="W13" s="1058">
        <f t="shared" si="0"/>
        <v>0</v>
      </c>
      <c r="X13" s="1058">
        <f t="shared" si="0"/>
        <v>100</v>
      </c>
      <c r="Y13" s="1058">
        <f t="shared" si="0"/>
        <v>0</v>
      </c>
      <c r="Z13" s="1058">
        <f t="shared" si="0"/>
        <v>18050</v>
      </c>
      <c r="AA13" s="1058">
        <f t="shared" si="0"/>
        <v>18004</v>
      </c>
      <c r="AB13" s="1058">
        <f t="shared" si="0"/>
        <v>14280</v>
      </c>
      <c r="AC13" s="1058">
        <f t="shared" si="0"/>
        <v>0</v>
      </c>
      <c r="AD13" s="1058">
        <f t="shared" si="0"/>
        <v>700</v>
      </c>
      <c r="AE13" s="1058">
        <f t="shared" si="0"/>
        <v>0</v>
      </c>
      <c r="AF13" s="1058">
        <f t="shared" si="0"/>
        <v>182</v>
      </c>
      <c r="AG13" s="1058">
        <f t="shared" si="0"/>
        <v>0</v>
      </c>
      <c r="AH13" s="1058">
        <f t="shared" si="0"/>
        <v>15162</v>
      </c>
      <c r="AI13" s="1058">
        <f t="shared" si="0"/>
        <v>15153</v>
      </c>
      <c r="AJ13" s="1058">
        <f t="shared" si="0"/>
        <v>11000</v>
      </c>
      <c r="AK13" s="1058">
        <f t="shared" si="0"/>
        <v>0</v>
      </c>
      <c r="AL13" s="1058">
        <f t="shared" si="0"/>
        <v>2500</v>
      </c>
      <c r="AM13" s="1058">
        <f t="shared" si="0"/>
        <v>0</v>
      </c>
      <c r="AN13" s="1058">
        <f t="shared" si="0"/>
        <v>3755</v>
      </c>
      <c r="AO13" s="1058">
        <f t="shared" si="0"/>
        <v>0</v>
      </c>
      <c r="AP13" s="1058">
        <f t="shared" si="0"/>
        <v>17255</v>
      </c>
      <c r="AQ13" s="1058">
        <f t="shared" si="0"/>
        <v>17216</v>
      </c>
      <c r="AR13" s="1058">
        <f t="shared" si="0"/>
        <v>5000</v>
      </c>
      <c r="AS13" s="1058">
        <f t="shared" si="0"/>
        <v>0</v>
      </c>
      <c r="AT13" s="1058">
        <f t="shared" si="0"/>
        <v>0</v>
      </c>
      <c r="AU13" s="1058">
        <f t="shared" si="0"/>
        <v>0</v>
      </c>
      <c r="AV13" s="1058">
        <f t="shared" si="0"/>
        <v>0</v>
      </c>
      <c r="AW13" s="1058">
        <f t="shared" si="0"/>
        <v>0</v>
      </c>
      <c r="AX13" s="1058">
        <f t="shared" si="0"/>
        <v>5000</v>
      </c>
      <c r="AY13" s="1058">
        <f t="shared" si="0"/>
        <v>564</v>
      </c>
      <c r="AZ13" s="1058">
        <f t="shared" si="0"/>
        <v>0</v>
      </c>
    </row>
    <row r="14" spans="1:52" ht="19.5" customHeight="1">
      <c r="A14" s="1207" t="s">
        <v>40</v>
      </c>
      <c r="B14" s="1616" t="s">
        <v>152</v>
      </c>
      <c r="C14" s="1051" t="s">
        <v>78</v>
      </c>
      <c r="D14" s="1052">
        <v>600</v>
      </c>
      <c r="E14" s="1052">
        <v>0</v>
      </c>
      <c r="F14" s="1053">
        <v>0</v>
      </c>
      <c r="G14" s="1053">
        <v>0</v>
      </c>
      <c r="H14" s="1053">
        <v>0</v>
      </c>
      <c r="I14" s="1053">
        <v>598</v>
      </c>
      <c r="J14" s="1053">
        <f>(D14+E14+F14+G14+H14)-I14</f>
        <v>2</v>
      </c>
      <c r="K14" s="1053">
        <v>0</v>
      </c>
      <c r="L14" s="1052">
        <v>300</v>
      </c>
      <c r="M14" s="1052">
        <v>0</v>
      </c>
      <c r="N14" s="1053">
        <v>0</v>
      </c>
      <c r="O14" s="1053">
        <v>0</v>
      </c>
      <c r="P14" s="1053">
        <v>0</v>
      </c>
      <c r="Q14" s="1053">
        <v>134</v>
      </c>
      <c r="R14" s="1053">
        <f>(L14+M14+N14+O14+P14)-Q14</f>
        <v>166</v>
      </c>
      <c r="S14" s="1052">
        <v>147</v>
      </c>
      <c r="T14" s="1052">
        <v>100</v>
      </c>
      <c r="U14" s="1052">
        <v>0</v>
      </c>
      <c r="V14" s="1053">
        <v>0</v>
      </c>
      <c r="W14" s="1053">
        <v>0</v>
      </c>
      <c r="X14" s="1053">
        <v>0</v>
      </c>
      <c r="Y14" s="1053">
        <v>100</v>
      </c>
      <c r="Z14" s="1053">
        <f>(T14+U14+V14+W14+X14)-Y14</f>
        <v>0</v>
      </c>
      <c r="AA14" s="1052">
        <v>0</v>
      </c>
      <c r="AB14" s="1052">
        <v>100</v>
      </c>
      <c r="AC14" s="1052">
        <v>0</v>
      </c>
      <c r="AD14" s="1053">
        <v>0</v>
      </c>
      <c r="AE14" s="1053">
        <v>0</v>
      </c>
      <c r="AF14" s="1053">
        <v>0</v>
      </c>
      <c r="AG14" s="1053">
        <v>100</v>
      </c>
      <c r="AH14" s="1053">
        <f>(AB14+AC14+AD14+AE14+AF14)-AG14</f>
        <v>0</v>
      </c>
      <c r="AI14" s="1052"/>
      <c r="AJ14" s="1052">
        <v>100</v>
      </c>
      <c r="AK14" s="1052">
        <v>0</v>
      </c>
      <c r="AL14" s="1053">
        <v>0</v>
      </c>
      <c r="AM14" s="1053">
        <v>0</v>
      </c>
      <c r="AN14" s="1053">
        <v>0</v>
      </c>
      <c r="AO14" s="1053"/>
      <c r="AP14" s="1053">
        <f>(AJ14+AK14+AL14+AM14+AN14)-AO14</f>
        <v>100</v>
      </c>
      <c r="AQ14" s="1052">
        <v>91</v>
      </c>
      <c r="AR14" s="1052">
        <v>400</v>
      </c>
      <c r="AS14" s="1052">
        <v>0</v>
      </c>
      <c r="AT14" s="1053">
        <v>0</v>
      </c>
      <c r="AU14" s="1053">
        <v>0</v>
      </c>
      <c r="AV14" s="1053">
        <v>0</v>
      </c>
      <c r="AW14" s="1053">
        <v>0</v>
      </c>
      <c r="AX14" s="1053">
        <f>(AR14+AS14+AT14+AU14+AV14)-AW14</f>
        <v>400</v>
      </c>
      <c r="AY14" s="1052">
        <v>57</v>
      </c>
      <c r="AZ14" s="1052"/>
    </row>
    <row r="15" spans="1:52" ht="19.5" customHeight="1" thickBot="1">
      <c r="A15" s="1614"/>
      <c r="B15" s="1617"/>
      <c r="C15" s="1054" t="s">
        <v>58</v>
      </c>
      <c r="D15" s="1055">
        <v>0</v>
      </c>
      <c r="E15" s="1055">
        <v>0</v>
      </c>
      <c r="F15" s="1059">
        <v>0</v>
      </c>
      <c r="G15" s="1059">
        <v>0</v>
      </c>
      <c r="H15" s="1059">
        <v>0</v>
      </c>
      <c r="I15" s="1059">
        <v>0</v>
      </c>
      <c r="J15" s="1056">
        <f>(D15+E15+F15+G15+H15)-I15</f>
        <v>0</v>
      </c>
      <c r="K15" s="1059">
        <v>0</v>
      </c>
      <c r="L15" s="1055">
        <v>0</v>
      </c>
      <c r="M15" s="1055">
        <v>0</v>
      </c>
      <c r="N15" s="1059">
        <v>0</v>
      </c>
      <c r="O15" s="1059">
        <v>0</v>
      </c>
      <c r="P15" s="1059">
        <v>0</v>
      </c>
      <c r="Q15" s="1059">
        <v>0</v>
      </c>
      <c r="R15" s="1056">
        <f>(L15+M15+N15+O15+P15)-Q15</f>
        <v>0</v>
      </c>
      <c r="S15" s="1055">
        <v>0</v>
      </c>
      <c r="T15" s="1055">
        <v>0</v>
      </c>
      <c r="U15" s="1055">
        <v>0</v>
      </c>
      <c r="V15" s="1059">
        <v>0</v>
      </c>
      <c r="W15" s="1059">
        <v>0</v>
      </c>
      <c r="X15" s="1059">
        <v>0</v>
      </c>
      <c r="Y15" s="1059">
        <v>0</v>
      </c>
      <c r="Z15" s="1056">
        <f>(T15+U15+V15+W15+X15)-Y15</f>
        <v>0</v>
      </c>
      <c r="AA15" s="1055">
        <v>0</v>
      </c>
      <c r="AB15" s="1055">
        <v>0</v>
      </c>
      <c r="AC15" s="1055">
        <v>0</v>
      </c>
      <c r="AD15" s="1059">
        <v>0</v>
      </c>
      <c r="AE15" s="1059">
        <v>0</v>
      </c>
      <c r="AF15" s="1059">
        <v>0</v>
      </c>
      <c r="AG15" s="1059">
        <v>0</v>
      </c>
      <c r="AH15" s="1056">
        <f>(AB15+AC15+AD15+AE15+AF15)-AG15</f>
        <v>0</v>
      </c>
      <c r="AI15" s="1055">
        <v>0</v>
      </c>
      <c r="AJ15" s="1055">
        <v>0</v>
      </c>
      <c r="AK15" s="1055">
        <v>0</v>
      </c>
      <c r="AL15" s="1059">
        <v>0</v>
      </c>
      <c r="AM15" s="1059">
        <v>0</v>
      </c>
      <c r="AN15" s="1059">
        <v>0</v>
      </c>
      <c r="AO15" s="1059">
        <v>0</v>
      </c>
      <c r="AP15" s="1056">
        <f>(AJ15+AK15+AL15+AM15+AN15)-AO15</f>
        <v>0</v>
      </c>
      <c r="AQ15" s="1055">
        <v>0</v>
      </c>
      <c r="AR15" s="1055">
        <v>0</v>
      </c>
      <c r="AS15" s="1055">
        <v>0</v>
      </c>
      <c r="AT15" s="1059">
        <v>0</v>
      </c>
      <c r="AU15" s="1059">
        <v>0</v>
      </c>
      <c r="AV15" s="1059">
        <v>0</v>
      </c>
      <c r="AW15" s="1059">
        <v>0</v>
      </c>
      <c r="AX15" s="1056">
        <f>(AR15+AS15+AT15+AU15+AV15)-AW15</f>
        <v>0</v>
      </c>
      <c r="AY15" s="1055">
        <v>0</v>
      </c>
      <c r="AZ15" s="1055">
        <v>0</v>
      </c>
    </row>
    <row r="16" spans="1:52" ht="19.5" customHeight="1" thickBot="1">
      <c r="A16" s="1615"/>
      <c r="B16" s="1618"/>
      <c r="C16" s="1057"/>
      <c r="D16" s="1058">
        <f aca="true" t="shared" si="1" ref="D16:AY16">SUM(D14:D15)</f>
        <v>600</v>
      </c>
      <c r="E16" s="1058">
        <f>SUM(E14:E15)</f>
        <v>0</v>
      </c>
      <c r="F16" s="1058">
        <f t="shared" si="1"/>
        <v>0</v>
      </c>
      <c r="G16" s="1058">
        <f t="shared" si="1"/>
        <v>0</v>
      </c>
      <c r="H16" s="1058">
        <f t="shared" si="1"/>
        <v>0</v>
      </c>
      <c r="I16" s="1058">
        <f t="shared" si="1"/>
        <v>598</v>
      </c>
      <c r="J16" s="1058">
        <f t="shared" si="1"/>
        <v>2</v>
      </c>
      <c r="K16" s="1058">
        <f t="shared" si="1"/>
        <v>0</v>
      </c>
      <c r="L16" s="1058">
        <f>SUM(L14:L15)</f>
        <v>300</v>
      </c>
      <c r="M16" s="1058">
        <f t="shared" si="1"/>
        <v>0</v>
      </c>
      <c r="N16" s="1058">
        <f>SUM(N14:N15)</f>
        <v>0</v>
      </c>
      <c r="O16" s="1058">
        <f>SUM(O14:O15)</f>
        <v>0</v>
      </c>
      <c r="P16" s="1058">
        <f>SUM(P14:P15)</f>
        <v>0</v>
      </c>
      <c r="Q16" s="1058">
        <f>SUM(Q14:Q15)</f>
        <v>134</v>
      </c>
      <c r="R16" s="1058">
        <f t="shared" si="1"/>
        <v>166</v>
      </c>
      <c r="S16" s="1058">
        <f t="shared" si="1"/>
        <v>147</v>
      </c>
      <c r="T16" s="1058">
        <f t="shared" si="1"/>
        <v>100</v>
      </c>
      <c r="U16" s="1058">
        <f t="shared" si="1"/>
        <v>0</v>
      </c>
      <c r="V16" s="1058">
        <f t="shared" si="1"/>
        <v>0</v>
      </c>
      <c r="W16" s="1058">
        <f t="shared" si="1"/>
        <v>0</v>
      </c>
      <c r="X16" s="1058">
        <f t="shared" si="1"/>
        <v>0</v>
      </c>
      <c r="Y16" s="1058">
        <f t="shared" si="1"/>
        <v>100</v>
      </c>
      <c r="Z16" s="1058">
        <f t="shared" si="1"/>
        <v>0</v>
      </c>
      <c r="AA16" s="1058">
        <f t="shared" si="1"/>
        <v>0</v>
      </c>
      <c r="AB16" s="1058">
        <f t="shared" si="1"/>
        <v>100</v>
      </c>
      <c r="AC16" s="1058">
        <f t="shared" si="1"/>
        <v>0</v>
      </c>
      <c r="AD16" s="1058">
        <f t="shared" si="1"/>
        <v>0</v>
      </c>
      <c r="AE16" s="1058">
        <f t="shared" si="1"/>
        <v>0</v>
      </c>
      <c r="AF16" s="1058">
        <f t="shared" si="1"/>
        <v>0</v>
      </c>
      <c r="AG16" s="1058">
        <f t="shared" si="1"/>
        <v>100</v>
      </c>
      <c r="AH16" s="1058">
        <f t="shared" si="1"/>
        <v>0</v>
      </c>
      <c r="AI16" s="1058">
        <f t="shared" si="1"/>
        <v>0</v>
      </c>
      <c r="AJ16" s="1058">
        <f t="shared" si="1"/>
        <v>100</v>
      </c>
      <c r="AK16" s="1058">
        <f t="shared" si="1"/>
        <v>0</v>
      </c>
      <c r="AL16" s="1058">
        <f t="shared" si="1"/>
        <v>0</v>
      </c>
      <c r="AM16" s="1058">
        <f t="shared" si="1"/>
        <v>0</v>
      </c>
      <c r="AN16" s="1058">
        <f t="shared" si="1"/>
        <v>0</v>
      </c>
      <c r="AO16" s="1058">
        <f t="shared" si="1"/>
        <v>0</v>
      </c>
      <c r="AP16" s="1058">
        <f t="shared" si="1"/>
        <v>100</v>
      </c>
      <c r="AQ16" s="1058">
        <f t="shared" si="1"/>
        <v>91</v>
      </c>
      <c r="AR16" s="1058">
        <f t="shared" si="1"/>
        <v>400</v>
      </c>
      <c r="AS16" s="1058">
        <f t="shared" si="1"/>
        <v>0</v>
      </c>
      <c r="AT16" s="1058">
        <f t="shared" si="1"/>
        <v>0</v>
      </c>
      <c r="AU16" s="1058">
        <f t="shared" si="1"/>
        <v>0</v>
      </c>
      <c r="AV16" s="1058">
        <f t="shared" si="1"/>
        <v>0</v>
      </c>
      <c r="AW16" s="1058">
        <f t="shared" si="1"/>
        <v>0</v>
      </c>
      <c r="AX16" s="1058">
        <f t="shared" si="1"/>
        <v>400</v>
      </c>
      <c r="AY16" s="1058">
        <f t="shared" si="1"/>
        <v>57</v>
      </c>
      <c r="AZ16" s="1058"/>
    </row>
    <row r="17" spans="1:52" ht="19.5" customHeight="1">
      <c r="A17" s="1207" t="s">
        <v>11</v>
      </c>
      <c r="B17" s="1616" t="s">
        <v>749</v>
      </c>
      <c r="C17" s="1051" t="s">
        <v>78</v>
      </c>
      <c r="D17" s="1052">
        <v>900</v>
      </c>
      <c r="E17" s="1052">
        <v>0</v>
      </c>
      <c r="F17" s="1053">
        <v>0</v>
      </c>
      <c r="G17" s="1053">
        <v>0</v>
      </c>
      <c r="H17" s="1053">
        <v>0</v>
      </c>
      <c r="I17" s="1053">
        <v>0</v>
      </c>
      <c r="J17" s="1053">
        <f>(D17+E17+F17+G17+H17)-I17</f>
        <v>900</v>
      </c>
      <c r="K17" s="1053">
        <v>798</v>
      </c>
      <c r="L17" s="1052">
        <v>900</v>
      </c>
      <c r="M17" s="1052">
        <v>0</v>
      </c>
      <c r="N17" s="1053">
        <v>0</v>
      </c>
      <c r="O17" s="1053">
        <v>0</v>
      </c>
      <c r="P17" s="1053">
        <v>3285</v>
      </c>
      <c r="Q17" s="1053">
        <v>0</v>
      </c>
      <c r="R17" s="1053">
        <f>(L17+M17+N17+O17+P17)-Q17</f>
        <v>4185</v>
      </c>
      <c r="S17" s="1052">
        <v>4160</v>
      </c>
      <c r="T17" s="1052">
        <v>1000</v>
      </c>
      <c r="U17" s="1052">
        <v>0</v>
      </c>
      <c r="V17" s="1053">
        <v>0</v>
      </c>
      <c r="W17" s="1053">
        <v>0</v>
      </c>
      <c r="X17" s="1053">
        <v>600</v>
      </c>
      <c r="Y17" s="1053">
        <v>0</v>
      </c>
      <c r="Z17" s="1053">
        <f>(T17+U17+V17+W17+X17)-Y17</f>
        <v>1600</v>
      </c>
      <c r="AA17" s="1052">
        <v>1580</v>
      </c>
      <c r="AB17" s="1052">
        <v>1500</v>
      </c>
      <c r="AC17" s="1052">
        <v>0</v>
      </c>
      <c r="AD17" s="1053">
        <v>0</v>
      </c>
      <c r="AE17" s="1053">
        <v>0</v>
      </c>
      <c r="AF17" s="1053">
        <v>450</v>
      </c>
      <c r="AG17" s="1053">
        <v>0</v>
      </c>
      <c r="AH17" s="1053">
        <f>(AB17+AC17+AD17+AE17+AF17)-AG17</f>
        <v>1950</v>
      </c>
      <c r="AI17" s="1052">
        <v>1949.72</v>
      </c>
      <c r="AJ17" s="1052">
        <v>2000</v>
      </c>
      <c r="AK17" s="1052">
        <v>0</v>
      </c>
      <c r="AL17" s="1053">
        <v>600</v>
      </c>
      <c r="AM17" s="1053">
        <v>0</v>
      </c>
      <c r="AN17" s="1053"/>
      <c r="AO17" s="1053">
        <v>278</v>
      </c>
      <c r="AP17" s="1053">
        <f>(AJ17+AK17+AL17+AM17+AN17)-AO17</f>
        <v>2322</v>
      </c>
      <c r="AQ17" s="1052">
        <v>1899</v>
      </c>
      <c r="AR17" s="1052">
        <v>7000</v>
      </c>
      <c r="AS17" s="1052">
        <v>0</v>
      </c>
      <c r="AT17" s="1053">
        <v>0</v>
      </c>
      <c r="AU17" s="1053">
        <v>0</v>
      </c>
      <c r="AV17" s="1053">
        <v>0</v>
      </c>
      <c r="AW17" s="1053">
        <v>0</v>
      </c>
      <c r="AX17" s="1053">
        <f>(AR17+AS17+AT17+AU17+AV17)-AW17</f>
        <v>7000</v>
      </c>
      <c r="AY17" s="1052">
        <v>209</v>
      </c>
      <c r="AZ17" s="1052"/>
    </row>
    <row r="18" spans="1:52" ht="19.5" customHeight="1" thickBot="1">
      <c r="A18" s="1614"/>
      <c r="B18" s="1617"/>
      <c r="C18" s="1054" t="s">
        <v>58</v>
      </c>
      <c r="D18" s="1055">
        <v>0</v>
      </c>
      <c r="E18" s="1055">
        <v>0</v>
      </c>
      <c r="F18" s="1059">
        <v>0</v>
      </c>
      <c r="G18" s="1059">
        <v>0</v>
      </c>
      <c r="H18" s="1059">
        <v>0</v>
      </c>
      <c r="I18" s="1059">
        <v>0</v>
      </c>
      <c r="J18" s="1056">
        <f>(D18+E18+F18+G18+H18)-I18</f>
        <v>0</v>
      </c>
      <c r="K18" s="1059">
        <v>0</v>
      </c>
      <c r="L18" s="1055">
        <v>0</v>
      </c>
      <c r="M18" s="1055">
        <v>0</v>
      </c>
      <c r="N18" s="1059">
        <v>0</v>
      </c>
      <c r="O18" s="1059">
        <v>0</v>
      </c>
      <c r="P18" s="1059">
        <v>0</v>
      </c>
      <c r="Q18" s="1059">
        <v>0</v>
      </c>
      <c r="R18" s="1056">
        <f>(L18+M18+N18+O18+P18)-Q18</f>
        <v>0</v>
      </c>
      <c r="S18" s="1055">
        <v>0</v>
      </c>
      <c r="T18" s="1055">
        <v>0</v>
      </c>
      <c r="U18" s="1055">
        <v>0</v>
      </c>
      <c r="V18" s="1059">
        <v>0</v>
      </c>
      <c r="W18" s="1059">
        <v>0</v>
      </c>
      <c r="X18" s="1059">
        <v>0</v>
      </c>
      <c r="Y18" s="1059">
        <v>0</v>
      </c>
      <c r="Z18" s="1056">
        <f>(T18+U18+V18+W18+X18)-Y18</f>
        <v>0</v>
      </c>
      <c r="AA18" s="1055">
        <v>0</v>
      </c>
      <c r="AB18" s="1055">
        <v>0</v>
      </c>
      <c r="AC18" s="1055">
        <v>0</v>
      </c>
      <c r="AD18" s="1059">
        <v>0</v>
      </c>
      <c r="AE18" s="1059">
        <v>0</v>
      </c>
      <c r="AF18" s="1059">
        <v>0</v>
      </c>
      <c r="AG18" s="1059">
        <v>0</v>
      </c>
      <c r="AH18" s="1056">
        <f>(AB18+AC18+AD18+AE18+AF18)-AG18</f>
        <v>0</v>
      </c>
      <c r="AI18" s="1055">
        <v>0</v>
      </c>
      <c r="AJ18" s="1055">
        <v>0</v>
      </c>
      <c r="AK18" s="1055">
        <v>0</v>
      </c>
      <c r="AL18" s="1059">
        <v>0</v>
      </c>
      <c r="AM18" s="1059">
        <v>0</v>
      </c>
      <c r="AN18" s="1059">
        <v>0</v>
      </c>
      <c r="AO18" s="1059">
        <v>0</v>
      </c>
      <c r="AP18" s="1056">
        <f>(AJ18+AK18+AL18+AM18+AN18)-AO18</f>
        <v>0</v>
      </c>
      <c r="AQ18" s="1055">
        <v>0</v>
      </c>
      <c r="AR18" s="1055">
        <v>0</v>
      </c>
      <c r="AS18" s="1055">
        <v>0</v>
      </c>
      <c r="AT18" s="1059">
        <v>0</v>
      </c>
      <c r="AU18" s="1059">
        <v>0</v>
      </c>
      <c r="AV18" s="1059">
        <v>0</v>
      </c>
      <c r="AW18" s="1059">
        <v>0</v>
      </c>
      <c r="AX18" s="1056">
        <f>(AR18+AS18+AT18+AU18+AV18)-AW18</f>
        <v>0</v>
      </c>
      <c r="AY18" s="1055">
        <v>0</v>
      </c>
      <c r="AZ18" s="1055">
        <v>0</v>
      </c>
    </row>
    <row r="19" spans="1:52" ht="19.5" customHeight="1" thickBot="1">
      <c r="A19" s="1615"/>
      <c r="B19" s="1618"/>
      <c r="C19" s="1057" t="s">
        <v>142</v>
      </c>
      <c r="D19" s="1058">
        <f aca="true" t="shared" si="2" ref="D19:AZ19">SUM(D17:D18)</f>
        <v>900</v>
      </c>
      <c r="E19" s="1058">
        <f t="shared" si="2"/>
        <v>0</v>
      </c>
      <c r="F19" s="1058">
        <f t="shared" si="2"/>
        <v>0</v>
      </c>
      <c r="G19" s="1058">
        <f t="shared" si="2"/>
        <v>0</v>
      </c>
      <c r="H19" s="1058">
        <f t="shared" si="2"/>
        <v>0</v>
      </c>
      <c r="I19" s="1058">
        <f t="shared" si="2"/>
        <v>0</v>
      </c>
      <c r="J19" s="1058">
        <f t="shared" si="2"/>
        <v>900</v>
      </c>
      <c r="K19" s="1058">
        <f t="shared" si="2"/>
        <v>798</v>
      </c>
      <c r="L19" s="1058">
        <f>SUM(L17:L18)</f>
        <v>900</v>
      </c>
      <c r="M19" s="1058">
        <f t="shared" si="2"/>
        <v>0</v>
      </c>
      <c r="N19" s="1058">
        <f>SUM(N17:N18)</f>
        <v>0</v>
      </c>
      <c r="O19" s="1058">
        <f>SUM(O17:O18)</f>
        <v>0</v>
      </c>
      <c r="P19" s="1058">
        <f>SUM(P17:P18)</f>
        <v>3285</v>
      </c>
      <c r="Q19" s="1058">
        <f>SUM(Q17:Q18)</f>
        <v>0</v>
      </c>
      <c r="R19" s="1058">
        <f t="shared" si="2"/>
        <v>4185</v>
      </c>
      <c r="S19" s="1058">
        <f t="shared" si="2"/>
        <v>4160</v>
      </c>
      <c r="T19" s="1058">
        <f t="shared" si="2"/>
        <v>1000</v>
      </c>
      <c r="U19" s="1058">
        <f t="shared" si="2"/>
        <v>0</v>
      </c>
      <c r="V19" s="1058">
        <f t="shared" si="2"/>
        <v>0</v>
      </c>
      <c r="W19" s="1058">
        <f t="shared" si="2"/>
        <v>0</v>
      </c>
      <c r="X19" s="1058">
        <f t="shared" si="2"/>
        <v>600</v>
      </c>
      <c r="Y19" s="1058">
        <f t="shared" si="2"/>
        <v>0</v>
      </c>
      <c r="Z19" s="1058">
        <f t="shared" si="2"/>
        <v>1600</v>
      </c>
      <c r="AA19" s="1058">
        <f t="shared" si="2"/>
        <v>1580</v>
      </c>
      <c r="AB19" s="1058">
        <f t="shared" si="2"/>
        <v>1500</v>
      </c>
      <c r="AC19" s="1058">
        <f t="shared" si="2"/>
        <v>0</v>
      </c>
      <c r="AD19" s="1058">
        <f t="shared" si="2"/>
        <v>0</v>
      </c>
      <c r="AE19" s="1058">
        <f t="shared" si="2"/>
        <v>0</v>
      </c>
      <c r="AF19" s="1058">
        <f t="shared" si="2"/>
        <v>450</v>
      </c>
      <c r="AG19" s="1058">
        <f t="shared" si="2"/>
        <v>0</v>
      </c>
      <c r="AH19" s="1058">
        <f t="shared" si="2"/>
        <v>1950</v>
      </c>
      <c r="AI19" s="1058">
        <f t="shared" si="2"/>
        <v>1949.72</v>
      </c>
      <c r="AJ19" s="1058">
        <f t="shared" si="2"/>
        <v>2000</v>
      </c>
      <c r="AK19" s="1058">
        <f t="shared" si="2"/>
        <v>0</v>
      </c>
      <c r="AL19" s="1058">
        <f t="shared" si="2"/>
        <v>600</v>
      </c>
      <c r="AM19" s="1058">
        <f t="shared" si="2"/>
        <v>0</v>
      </c>
      <c r="AN19" s="1058">
        <f t="shared" si="2"/>
        <v>0</v>
      </c>
      <c r="AO19" s="1058">
        <f t="shared" si="2"/>
        <v>278</v>
      </c>
      <c r="AP19" s="1058">
        <f t="shared" si="2"/>
        <v>2322</v>
      </c>
      <c r="AQ19" s="1058">
        <f t="shared" si="2"/>
        <v>1899</v>
      </c>
      <c r="AR19" s="1058">
        <f t="shared" si="2"/>
        <v>7000</v>
      </c>
      <c r="AS19" s="1058">
        <f t="shared" si="2"/>
        <v>0</v>
      </c>
      <c r="AT19" s="1058">
        <f t="shared" si="2"/>
        <v>0</v>
      </c>
      <c r="AU19" s="1058">
        <f t="shared" si="2"/>
        <v>0</v>
      </c>
      <c r="AV19" s="1058">
        <f t="shared" si="2"/>
        <v>0</v>
      </c>
      <c r="AW19" s="1058">
        <f t="shared" si="2"/>
        <v>0</v>
      </c>
      <c r="AX19" s="1058">
        <f t="shared" si="2"/>
        <v>7000</v>
      </c>
      <c r="AY19" s="1058">
        <f t="shared" si="2"/>
        <v>209</v>
      </c>
      <c r="AZ19" s="1058">
        <f t="shared" si="2"/>
        <v>0</v>
      </c>
    </row>
    <row r="20" spans="1:52" ht="19.5" customHeight="1" thickBot="1">
      <c r="A20" s="1080"/>
      <c r="B20" s="1081"/>
      <c r="C20" s="1082"/>
      <c r="D20" s="1083"/>
      <c r="E20" s="1083"/>
      <c r="F20" s="1083"/>
      <c r="G20" s="1083"/>
      <c r="H20" s="1083"/>
      <c r="I20" s="1083"/>
      <c r="J20" s="1083"/>
      <c r="K20" s="1083"/>
      <c r="L20" s="1083"/>
      <c r="M20" s="1083"/>
      <c r="N20" s="1083"/>
      <c r="O20" s="1083"/>
      <c r="P20" s="1083"/>
      <c r="Q20" s="1083"/>
      <c r="R20" s="1083"/>
      <c r="S20" s="1083"/>
      <c r="T20" s="1083"/>
      <c r="U20" s="1083"/>
      <c r="V20" s="1083"/>
      <c r="W20" s="1083"/>
      <c r="X20" s="1083"/>
      <c r="Y20" s="1083"/>
      <c r="Z20" s="1083"/>
      <c r="AA20" s="1083"/>
      <c r="AB20" s="1083"/>
      <c r="AC20" s="1083"/>
      <c r="AD20" s="1083"/>
      <c r="AE20" s="1083"/>
      <c r="AF20" s="1083"/>
      <c r="AG20" s="1083"/>
      <c r="AH20" s="1083"/>
      <c r="AI20" s="1083"/>
      <c r="AJ20" s="1083"/>
      <c r="AK20" s="1083"/>
      <c r="AL20" s="1083"/>
      <c r="AM20" s="1083"/>
      <c r="AN20" s="1083"/>
      <c r="AO20" s="1083"/>
      <c r="AP20" s="1083"/>
      <c r="AQ20" s="1083"/>
      <c r="AR20" s="1083"/>
      <c r="AS20" s="1083"/>
      <c r="AT20" s="1083"/>
      <c r="AU20" s="1083"/>
      <c r="AV20" s="1083"/>
      <c r="AW20" s="1083"/>
      <c r="AX20" s="1083"/>
      <c r="AY20" s="1083"/>
      <c r="AZ20" s="1083"/>
    </row>
    <row r="21" spans="1:52" ht="19.5" customHeight="1">
      <c r="A21" s="1592" t="s">
        <v>696</v>
      </c>
      <c r="B21" s="1595" t="s">
        <v>755</v>
      </c>
      <c r="C21" s="1084" t="s">
        <v>78</v>
      </c>
      <c r="D21" s="1052">
        <v>900</v>
      </c>
      <c r="E21" s="1052">
        <v>0</v>
      </c>
      <c r="F21" s="1053">
        <v>0</v>
      </c>
      <c r="G21" s="1053">
        <v>0</v>
      </c>
      <c r="H21" s="1053">
        <v>0</v>
      </c>
      <c r="I21" s="1053">
        <v>0</v>
      </c>
      <c r="J21" s="1053">
        <f>(D21+E21+F21+G21+H21)-I21</f>
        <v>900</v>
      </c>
      <c r="K21" s="1053">
        <v>798</v>
      </c>
      <c r="L21" s="1052">
        <v>900</v>
      </c>
      <c r="M21" s="1052">
        <v>0</v>
      </c>
      <c r="N21" s="1053">
        <v>0</v>
      </c>
      <c r="O21" s="1053">
        <v>0</v>
      </c>
      <c r="P21" s="1053">
        <v>3285</v>
      </c>
      <c r="Q21" s="1053">
        <v>0</v>
      </c>
      <c r="R21" s="1053">
        <f>(L21+M21+N21+O21+P21)-Q21</f>
        <v>4185</v>
      </c>
      <c r="S21" s="1052">
        <v>4160</v>
      </c>
      <c r="T21" s="1052">
        <v>1000</v>
      </c>
      <c r="U21" s="1052">
        <v>0</v>
      </c>
      <c r="V21" s="1053">
        <v>0</v>
      </c>
      <c r="W21" s="1053">
        <v>0</v>
      </c>
      <c r="X21" s="1053">
        <v>600</v>
      </c>
      <c r="Y21" s="1053">
        <v>0</v>
      </c>
      <c r="Z21" s="1053">
        <f>(T21+U21+V21+W21+X21)-Y21</f>
        <v>1600</v>
      </c>
      <c r="AA21" s="1052">
        <v>1580</v>
      </c>
      <c r="AB21" s="1052">
        <v>1500</v>
      </c>
      <c r="AC21" s="1052">
        <v>0</v>
      </c>
      <c r="AD21" s="1053">
        <v>0</v>
      </c>
      <c r="AE21" s="1053">
        <v>0</v>
      </c>
      <c r="AF21" s="1053">
        <v>450</v>
      </c>
      <c r="AG21" s="1053">
        <v>0</v>
      </c>
      <c r="AH21" s="1053">
        <f>(AB21+AC21+AD21+AE21+AF21)-AG21</f>
        <v>1950</v>
      </c>
      <c r="AI21" s="1052">
        <v>1949.72</v>
      </c>
      <c r="AJ21" s="1052">
        <v>1500</v>
      </c>
      <c r="AK21" s="1052">
        <v>0</v>
      </c>
      <c r="AL21" s="1053"/>
      <c r="AM21" s="1053">
        <v>0</v>
      </c>
      <c r="AN21" s="1053"/>
      <c r="AO21" s="1053">
        <v>839</v>
      </c>
      <c r="AP21" s="1053">
        <f>(AJ21+AK21+AL21+AM21+AN21)-AO21</f>
        <v>661</v>
      </c>
      <c r="AQ21" s="1052">
        <v>659</v>
      </c>
      <c r="AR21" s="1052">
        <v>500</v>
      </c>
      <c r="AS21" s="1052">
        <v>0</v>
      </c>
      <c r="AT21" s="1053">
        <v>0</v>
      </c>
      <c r="AU21" s="1053">
        <v>0</v>
      </c>
      <c r="AV21" s="1053">
        <v>0</v>
      </c>
      <c r="AW21" s="1053">
        <v>0</v>
      </c>
      <c r="AX21" s="1053">
        <f>(AR21+AS21+AT21+AU21+AV21)-AW21</f>
        <v>500</v>
      </c>
      <c r="AY21" s="1052"/>
      <c r="AZ21" s="1052"/>
    </row>
    <row r="22" spans="1:52" ht="19.5" customHeight="1" thickBot="1">
      <c r="A22" s="1593"/>
      <c r="B22" s="1596"/>
      <c r="C22" s="1085" t="s">
        <v>58</v>
      </c>
      <c r="D22" s="1055">
        <v>0</v>
      </c>
      <c r="E22" s="1055">
        <v>0</v>
      </c>
      <c r="F22" s="1059">
        <v>0</v>
      </c>
      <c r="G22" s="1059">
        <v>0</v>
      </c>
      <c r="H22" s="1059">
        <v>0</v>
      </c>
      <c r="I22" s="1059">
        <v>0</v>
      </c>
      <c r="J22" s="1056">
        <f>(D22+E22+F22+G22+H22)-I22</f>
        <v>0</v>
      </c>
      <c r="K22" s="1059">
        <v>0</v>
      </c>
      <c r="L22" s="1055">
        <v>0</v>
      </c>
      <c r="M22" s="1055">
        <v>0</v>
      </c>
      <c r="N22" s="1059">
        <v>0</v>
      </c>
      <c r="O22" s="1059">
        <v>0</v>
      </c>
      <c r="P22" s="1059">
        <v>0</v>
      </c>
      <c r="Q22" s="1059">
        <v>0</v>
      </c>
      <c r="R22" s="1056">
        <f>(L22+M22+N22+O22+P22)-Q22</f>
        <v>0</v>
      </c>
      <c r="S22" s="1055">
        <v>0</v>
      </c>
      <c r="T22" s="1055">
        <v>0</v>
      </c>
      <c r="U22" s="1055">
        <v>0</v>
      </c>
      <c r="V22" s="1059">
        <v>0</v>
      </c>
      <c r="W22" s="1059">
        <v>0</v>
      </c>
      <c r="X22" s="1059">
        <v>0</v>
      </c>
      <c r="Y22" s="1059">
        <v>0</v>
      </c>
      <c r="Z22" s="1056">
        <f>(T22+U22+V22+W22+X22)-Y22</f>
        <v>0</v>
      </c>
      <c r="AA22" s="1055">
        <v>0</v>
      </c>
      <c r="AB22" s="1055">
        <v>0</v>
      </c>
      <c r="AC22" s="1055">
        <v>0</v>
      </c>
      <c r="AD22" s="1059">
        <v>0</v>
      </c>
      <c r="AE22" s="1059">
        <v>0</v>
      </c>
      <c r="AF22" s="1059">
        <v>0</v>
      </c>
      <c r="AG22" s="1059">
        <v>0</v>
      </c>
      <c r="AH22" s="1056">
        <f>(AB22+AC22+AD22+AE22+AF22)-AG22</f>
        <v>0</v>
      </c>
      <c r="AI22" s="1055">
        <v>0</v>
      </c>
      <c r="AJ22" s="1055">
        <v>0</v>
      </c>
      <c r="AK22" s="1055">
        <v>0</v>
      </c>
      <c r="AL22" s="1059">
        <v>0</v>
      </c>
      <c r="AM22" s="1059">
        <v>0</v>
      </c>
      <c r="AN22" s="1059">
        <v>0</v>
      </c>
      <c r="AO22" s="1059">
        <v>0</v>
      </c>
      <c r="AP22" s="1056">
        <f>(AJ22+AK22+AL22+AM22+AN22)-AO22</f>
        <v>0</v>
      </c>
      <c r="AQ22" s="1055">
        <v>0</v>
      </c>
      <c r="AR22" s="1055">
        <v>0</v>
      </c>
      <c r="AS22" s="1055">
        <v>0</v>
      </c>
      <c r="AT22" s="1059">
        <v>0</v>
      </c>
      <c r="AU22" s="1059">
        <v>0</v>
      </c>
      <c r="AV22" s="1059">
        <v>0</v>
      </c>
      <c r="AW22" s="1059">
        <v>0</v>
      </c>
      <c r="AX22" s="1056">
        <f>(AR22+AS22+AT22+AU22+AV22)-AW22</f>
        <v>0</v>
      </c>
      <c r="AY22" s="1055">
        <v>0</v>
      </c>
      <c r="AZ22" s="1055">
        <v>0</v>
      </c>
    </row>
    <row r="23" spans="1:52" ht="19.5" customHeight="1" thickBot="1">
      <c r="A23" s="1594"/>
      <c r="B23" s="1597"/>
      <c r="C23" s="1086" t="s">
        <v>142</v>
      </c>
      <c r="D23" s="1058">
        <f aca="true" t="shared" si="3" ref="D23:K23">SUM(D21:D22)</f>
        <v>900</v>
      </c>
      <c r="E23" s="1058">
        <f t="shared" si="3"/>
        <v>0</v>
      </c>
      <c r="F23" s="1058">
        <f t="shared" si="3"/>
        <v>0</v>
      </c>
      <c r="G23" s="1058">
        <f t="shared" si="3"/>
        <v>0</v>
      </c>
      <c r="H23" s="1058">
        <f t="shared" si="3"/>
        <v>0</v>
      </c>
      <c r="I23" s="1058">
        <f t="shared" si="3"/>
        <v>0</v>
      </c>
      <c r="J23" s="1058">
        <f t="shared" si="3"/>
        <v>900</v>
      </c>
      <c r="K23" s="1058">
        <f t="shared" si="3"/>
        <v>798</v>
      </c>
      <c r="L23" s="1058">
        <f aca="true" t="shared" si="4" ref="L23:Q23">SUM(L21:L22)</f>
        <v>900</v>
      </c>
      <c r="M23" s="1058">
        <f t="shared" si="4"/>
        <v>0</v>
      </c>
      <c r="N23" s="1058">
        <f t="shared" si="4"/>
        <v>0</v>
      </c>
      <c r="O23" s="1058">
        <f t="shared" si="4"/>
        <v>0</v>
      </c>
      <c r="P23" s="1058">
        <f t="shared" si="4"/>
        <v>3285</v>
      </c>
      <c r="Q23" s="1058">
        <f t="shared" si="4"/>
        <v>0</v>
      </c>
      <c r="R23" s="1058">
        <f aca="true" t="shared" si="5" ref="R23:AZ23">SUM(R21:R22)</f>
        <v>4185</v>
      </c>
      <c r="S23" s="1058">
        <f t="shared" si="5"/>
        <v>4160</v>
      </c>
      <c r="T23" s="1058">
        <f t="shared" si="5"/>
        <v>1000</v>
      </c>
      <c r="U23" s="1058">
        <f t="shared" si="5"/>
        <v>0</v>
      </c>
      <c r="V23" s="1058">
        <f t="shared" si="5"/>
        <v>0</v>
      </c>
      <c r="W23" s="1058">
        <f t="shared" si="5"/>
        <v>0</v>
      </c>
      <c r="X23" s="1058">
        <f t="shared" si="5"/>
        <v>600</v>
      </c>
      <c r="Y23" s="1058">
        <f t="shared" si="5"/>
        <v>0</v>
      </c>
      <c r="Z23" s="1058">
        <f t="shared" si="5"/>
        <v>1600</v>
      </c>
      <c r="AA23" s="1058">
        <f t="shared" si="5"/>
        <v>1580</v>
      </c>
      <c r="AB23" s="1058">
        <f t="shared" si="5"/>
        <v>1500</v>
      </c>
      <c r="AC23" s="1058">
        <f t="shared" si="5"/>
        <v>0</v>
      </c>
      <c r="AD23" s="1058">
        <f t="shared" si="5"/>
        <v>0</v>
      </c>
      <c r="AE23" s="1058">
        <f t="shared" si="5"/>
        <v>0</v>
      </c>
      <c r="AF23" s="1058">
        <f t="shared" si="5"/>
        <v>450</v>
      </c>
      <c r="AG23" s="1058">
        <f t="shared" si="5"/>
        <v>0</v>
      </c>
      <c r="AH23" s="1058">
        <f t="shared" si="5"/>
        <v>1950</v>
      </c>
      <c r="AI23" s="1058">
        <f t="shared" si="5"/>
        <v>1949.72</v>
      </c>
      <c r="AJ23" s="1058">
        <f t="shared" si="5"/>
        <v>1500</v>
      </c>
      <c r="AK23" s="1058">
        <f t="shared" si="5"/>
        <v>0</v>
      </c>
      <c r="AL23" s="1058">
        <f t="shared" si="5"/>
        <v>0</v>
      </c>
      <c r="AM23" s="1058">
        <f t="shared" si="5"/>
        <v>0</v>
      </c>
      <c r="AN23" s="1058">
        <f t="shared" si="5"/>
        <v>0</v>
      </c>
      <c r="AO23" s="1058">
        <f t="shared" si="5"/>
        <v>839</v>
      </c>
      <c r="AP23" s="1058">
        <f t="shared" si="5"/>
        <v>661</v>
      </c>
      <c r="AQ23" s="1058">
        <f t="shared" si="5"/>
        <v>659</v>
      </c>
      <c r="AR23" s="1058">
        <f t="shared" si="5"/>
        <v>500</v>
      </c>
      <c r="AS23" s="1058">
        <f t="shared" si="5"/>
        <v>0</v>
      </c>
      <c r="AT23" s="1058">
        <f t="shared" si="5"/>
        <v>0</v>
      </c>
      <c r="AU23" s="1058">
        <f t="shared" si="5"/>
        <v>0</v>
      </c>
      <c r="AV23" s="1058">
        <f t="shared" si="5"/>
        <v>0</v>
      </c>
      <c r="AW23" s="1058">
        <f t="shared" si="5"/>
        <v>0</v>
      </c>
      <c r="AX23" s="1058">
        <f t="shared" si="5"/>
        <v>500</v>
      </c>
      <c r="AY23" s="1058">
        <f t="shared" si="5"/>
        <v>0</v>
      </c>
      <c r="AZ23" s="1058">
        <f t="shared" si="5"/>
        <v>0</v>
      </c>
    </row>
    <row r="24" spans="1:52" ht="19.5" customHeight="1" thickBot="1">
      <c r="A24" s="1080"/>
      <c r="B24" s="1081"/>
      <c r="C24" s="1082"/>
      <c r="D24" s="1083"/>
      <c r="E24" s="1083"/>
      <c r="F24" s="1083"/>
      <c r="G24" s="1083"/>
      <c r="H24" s="1083"/>
      <c r="I24" s="1083"/>
      <c r="J24" s="1083"/>
      <c r="K24" s="1083"/>
      <c r="L24" s="1083"/>
      <c r="M24" s="1083"/>
      <c r="N24" s="1083"/>
      <c r="O24" s="1083"/>
      <c r="P24" s="1083"/>
      <c r="Q24" s="1083"/>
      <c r="R24" s="1083"/>
      <c r="S24" s="1083"/>
      <c r="T24" s="1083"/>
      <c r="U24" s="1083"/>
      <c r="V24" s="1083"/>
      <c r="W24" s="1083"/>
      <c r="X24" s="1083"/>
      <c r="Y24" s="1083"/>
      <c r="Z24" s="1083"/>
      <c r="AA24" s="1083"/>
      <c r="AB24" s="1083"/>
      <c r="AC24" s="1083"/>
      <c r="AD24" s="1083"/>
      <c r="AE24" s="1083"/>
      <c r="AF24" s="1083"/>
      <c r="AG24" s="1083"/>
      <c r="AH24" s="1083"/>
      <c r="AI24" s="1083"/>
      <c r="AJ24" s="1083"/>
      <c r="AK24" s="1083"/>
      <c r="AL24" s="1083"/>
      <c r="AM24" s="1083"/>
      <c r="AN24" s="1083"/>
      <c r="AO24" s="1083"/>
      <c r="AP24" s="1083"/>
      <c r="AQ24" s="1083"/>
      <c r="AR24" s="1083"/>
      <c r="AS24" s="1083"/>
      <c r="AT24" s="1083"/>
      <c r="AU24" s="1083"/>
      <c r="AV24" s="1083"/>
      <c r="AW24" s="1083"/>
      <c r="AX24" s="1083"/>
      <c r="AY24" s="1083"/>
      <c r="AZ24" s="1083"/>
    </row>
    <row r="25" spans="1:52" ht="19.5" customHeight="1">
      <c r="A25" s="1592" t="s">
        <v>694</v>
      </c>
      <c r="B25" s="1595" t="s">
        <v>756</v>
      </c>
      <c r="C25" s="1084" t="s">
        <v>78</v>
      </c>
      <c r="D25" s="1052">
        <v>900</v>
      </c>
      <c r="E25" s="1052">
        <v>0</v>
      </c>
      <c r="F25" s="1053">
        <v>0</v>
      </c>
      <c r="G25" s="1053">
        <v>0</v>
      </c>
      <c r="H25" s="1053">
        <v>0</v>
      </c>
      <c r="I25" s="1053">
        <v>0</v>
      </c>
      <c r="J25" s="1053">
        <f>(D25+E25+F25+G25+H25)-I25</f>
        <v>900</v>
      </c>
      <c r="K25" s="1053">
        <v>798</v>
      </c>
      <c r="L25" s="1052">
        <v>900</v>
      </c>
      <c r="M25" s="1052">
        <v>0</v>
      </c>
      <c r="N25" s="1053">
        <v>0</v>
      </c>
      <c r="O25" s="1053">
        <v>0</v>
      </c>
      <c r="P25" s="1053">
        <v>3285</v>
      </c>
      <c r="Q25" s="1053">
        <v>0</v>
      </c>
      <c r="R25" s="1053">
        <f>(L25+M25+N25+O25+P25)-Q25</f>
        <v>4185</v>
      </c>
      <c r="S25" s="1052">
        <v>4160</v>
      </c>
      <c r="T25" s="1052">
        <v>1000</v>
      </c>
      <c r="U25" s="1052">
        <v>0</v>
      </c>
      <c r="V25" s="1053">
        <v>0</v>
      </c>
      <c r="W25" s="1053">
        <v>0</v>
      </c>
      <c r="X25" s="1053">
        <v>600</v>
      </c>
      <c r="Y25" s="1053">
        <v>0</v>
      </c>
      <c r="Z25" s="1053">
        <f>(T25+U25+V25+W25+X25)-Y25</f>
        <v>1600</v>
      </c>
      <c r="AA25" s="1052">
        <v>1580</v>
      </c>
      <c r="AB25" s="1052">
        <v>1500</v>
      </c>
      <c r="AC25" s="1052">
        <v>0</v>
      </c>
      <c r="AD25" s="1053">
        <v>0</v>
      </c>
      <c r="AE25" s="1053">
        <v>0</v>
      </c>
      <c r="AF25" s="1053">
        <v>450</v>
      </c>
      <c r="AG25" s="1053">
        <v>0</v>
      </c>
      <c r="AH25" s="1053">
        <f>(AB25+AC25+AD25+AE25+AF25)-AG25</f>
        <v>1950</v>
      </c>
      <c r="AI25" s="1052">
        <v>1949.72</v>
      </c>
      <c r="AJ25" s="1052"/>
      <c r="AK25" s="1052">
        <v>0</v>
      </c>
      <c r="AL25" s="1053"/>
      <c r="AM25" s="1053">
        <v>0</v>
      </c>
      <c r="AN25" s="1053"/>
      <c r="AO25" s="1053"/>
      <c r="AP25" s="1053">
        <f>(AJ25+AK25+AL25+AM25+AN25)-AO25</f>
        <v>0</v>
      </c>
      <c r="AQ25" s="1052"/>
      <c r="AR25" s="1052">
        <v>1000</v>
      </c>
      <c r="AS25" s="1052">
        <v>0</v>
      </c>
      <c r="AT25" s="1053">
        <v>0</v>
      </c>
      <c r="AU25" s="1053">
        <v>0</v>
      </c>
      <c r="AV25" s="1053">
        <v>0</v>
      </c>
      <c r="AW25" s="1053">
        <v>0</v>
      </c>
      <c r="AX25" s="1053">
        <f>(AR25+AS25+AT25+AU25+AV25)-AW25</f>
        <v>1000</v>
      </c>
      <c r="AY25" s="1052"/>
      <c r="AZ25" s="1052"/>
    </row>
    <row r="26" spans="1:52" ht="19.5" customHeight="1" thickBot="1">
      <c r="A26" s="1593"/>
      <c r="B26" s="1596"/>
      <c r="C26" s="1085" t="s">
        <v>58</v>
      </c>
      <c r="D26" s="1055">
        <v>0</v>
      </c>
      <c r="E26" s="1055">
        <v>0</v>
      </c>
      <c r="F26" s="1059">
        <v>0</v>
      </c>
      <c r="G26" s="1059">
        <v>0</v>
      </c>
      <c r="H26" s="1059">
        <v>0</v>
      </c>
      <c r="I26" s="1059">
        <v>0</v>
      </c>
      <c r="J26" s="1056">
        <f>(D26+E26+F26+G26+H26)-I26</f>
        <v>0</v>
      </c>
      <c r="K26" s="1059">
        <v>0</v>
      </c>
      <c r="L26" s="1055">
        <v>0</v>
      </c>
      <c r="M26" s="1055">
        <v>0</v>
      </c>
      <c r="N26" s="1059">
        <v>0</v>
      </c>
      <c r="O26" s="1059">
        <v>0</v>
      </c>
      <c r="P26" s="1059">
        <v>0</v>
      </c>
      <c r="Q26" s="1059">
        <v>0</v>
      </c>
      <c r="R26" s="1056">
        <f>(L26+M26+N26+O26+P26)-Q26</f>
        <v>0</v>
      </c>
      <c r="S26" s="1055">
        <v>0</v>
      </c>
      <c r="T26" s="1055">
        <v>0</v>
      </c>
      <c r="U26" s="1055">
        <v>0</v>
      </c>
      <c r="V26" s="1059">
        <v>0</v>
      </c>
      <c r="W26" s="1059">
        <v>0</v>
      </c>
      <c r="X26" s="1059">
        <v>0</v>
      </c>
      <c r="Y26" s="1059">
        <v>0</v>
      </c>
      <c r="Z26" s="1056">
        <f>(T26+U26+V26+W26+X26)-Y26</f>
        <v>0</v>
      </c>
      <c r="AA26" s="1055">
        <v>0</v>
      </c>
      <c r="AB26" s="1055">
        <v>0</v>
      </c>
      <c r="AC26" s="1055">
        <v>0</v>
      </c>
      <c r="AD26" s="1059">
        <v>0</v>
      </c>
      <c r="AE26" s="1059">
        <v>0</v>
      </c>
      <c r="AF26" s="1059">
        <v>0</v>
      </c>
      <c r="AG26" s="1059">
        <v>0</v>
      </c>
      <c r="AH26" s="1056">
        <f>(AB26+AC26+AD26+AE26+AF26)-AG26</f>
        <v>0</v>
      </c>
      <c r="AI26" s="1055">
        <v>0</v>
      </c>
      <c r="AJ26" s="1055">
        <v>0</v>
      </c>
      <c r="AK26" s="1055">
        <v>0</v>
      </c>
      <c r="AL26" s="1059">
        <v>0</v>
      </c>
      <c r="AM26" s="1059">
        <v>0</v>
      </c>
      <c r="AN26" s="1059">
        <v>0</v>
      </c>
      <c r="AO26" s="1059">
        <v>0</v>
      </c>
      <c r="AP26" s="1056">
        <f>(AJ26+AK26+AL26+AM26+AN26)-AO26</f>
        <v>0</v>
      </c>
      <c r="AQ26" s="1055">
        <v>0</v>
      </c>
      <c r="AR26" s="1055">
        <v>0</v>
      </c>
      <c r="AS26" s="1055">
        <v>0</v>
      </c>
      <c r="AT26" s="1059">
        <v>0</v>
      </c>
      <c r="AU26" s="1059">
        <v>0</v>
      </c>
      <c r="AV26" s="1059">
        <v>0</v>
      </c>
      <c r="AW26" s="1059">
        <v>0</v>
      </c>
      <c r="AX26" s="1056">
        <f>(AR26+AS26+AT26+AU26+AV26)-AW26</f>
        <v>0</v>
      </c>
      <c r="AY26" s="1055">
        <v>0</v>
      </c>
      <c r="AZ26" s="1055">
        <v>0</v>
      </c>
    </row>
    <row r="27" spans="1:52" ht="30.75" customHeight="1" thickBot="1">
      <c r="A27" s="1594"/>
      <c r="B27" s="1597"/>
      <c r="C27" s="1086" t="s">
        <v>142</v>
      </c>
      <c r="D27" s="1058">
        <f aca="true" t="shared" si="6" ref="D27:K27">SUM(D25:D26)</f>
        <v>900</v>
      </c>
      <c r="E27" s="1058">
        <f t="shared" si="6"/>
        <v>0</v>
      </c>
      <c r="F27" s="1058">
        <f t="shared" si="6"/>
        <v>0</v>
      </c>
      <c r="G27" s="1058">
        <f t="shared" si="6"/>
        <v>0</v>
      </c>
      <c r="H27" s="1058">
        <f t="shared" si="6"/>
        <v>0</v>
      </c>
      <c r="I27" s="1058">
        <f t="shared" si="6"/>
        <v>0</v>
      </c>
      <c r="J27" s="1058">
        <f t="shared" si="6"/>
        <v>900</v>
      </c>
      <c r="K27" s="1058">
        <f t="shared" si="6"/>
        <v>798</v>
      </c>
      <c r="L27" s="1058">
        <f aca="true" t="shared" si="7" ref="L27:Q27">SUM(L25:L26)</f>
        <v>900</v>
      </c>
      <c r="M27" s="1058">
        <f t="shared" si="7"/>
        <v>0</v>
      </c>
      <c r="N27" s="1058">
        <f t="shared" si="7"/>
        <v>0</v>
      </c>
      <c r="O27" s="1058">
        <f t="shared" si="7"/>
        <v>0</v>
      </c>
      <c r="P27" s="1058">
        <f t="shared" si="7"/>
        <v>3285</v>
      </c>
      <c r="Q27" s="1058">
        <f t="shared" si="7"/>
        <v>0</v>
      </c>
      <c r="R27" s="1058">
        <f aca="true" t="shared" si="8" ref="R27:AZ27">SUM(R25:R26)</f>
        <v>4185</v>
      </c>
      <c r="S27" s="1058">
        <f t="shared" si="8"/>
        <v>4160</v>
      </c>
      <c r="T27" s="1058">
        <f t="shared" si="8"/>
        <v>1000</v>
      </c>
      <c r="U27" s="1058">
        <f t="shared" si="8"/>
        <v>0</v>
      </c>
      <c r="V27" s="1058">
        <f t="shared" si="8"/>
        <v>0</v>
      </c>
      <c r="W27" s="1058">
        <f t="shared" si="8"/>
        <v>0</v>
      </c>
      <c r="X27" s="1058">
        <f t="shared" si="8"/>
        <v>600</v>
      </c>
      <c r="Y27" s="1058">
        <f t="shared" si="8"/>
        <v>0</v>
      </c>
      <c r="Z27" s="1058">
        <f t="shared" si="8"/>
        <v>1600</v>
      </c>
      <c r="AA27" s="1058">
        <f t="shared" si="8"/>
        <v>1580</v>
      </c>
      <c r="AB27" s="1058">
        <f t="shared" si="8"/>
        <v>1500</v>
      </c>
      <c r="AC27" s="1058">
        <f t="shared" si="8"/>
        <v>0</v>
      </c>
      <c r="AD27" s="1058">
        <f t="shared" si="8"/>
        <v>0</v>
      </c>
      <c r="AE27" s="1058">
        <f t="shared" si="8"/>
        <v>0</v>
      </c>
      <c r="AF27" s="1058">
        <f t="shared" si="8"/>
        <v>450</v>
      </c>
      <c r="AG27" s="1058">
        <f t="shared" si="8"/>
        <v>0</v>
      </c>
      <c r="AH27" s="1058">
        <f t="shared" si="8"/>
        <v>1950</v>
      </c>
      <c r="AI27" s="1058">
        <f t="shared" si="8"/>
        <v>1949.72</v>
      </c>
      <c r="AJ27" s="1058">
        <f t="shared" si="8"/>
        <v>0</v>
      </c>
      <c r="AK27" s="1058">
        <f t="shared" si="8"/>
        <v>0</v>
      </c>
      <c r="AL27" s="1058">
        <f t="shared" si="8"/>
        <v>0</v>
      </c>
      <c r="AM27" s="1058">
        <f t="shared" si="8"/>
        <v>0</v>
      </c>
      <c r="AN27" s="1058">
        <f t="shared" si="8"/>
        <v>0</v>
      </c>
      <c r="AO27" s="1058">
        <f t="shared" si="8"/>
        <v>0</v>
      </c>
      <c r="AP27" s="1058">
        <f t="shared" si="8"/>
        <v>0</v>
      </c>
      <c r="AQ27" s="1058">
        <f t="shared" si="8"/>
        <v>0</v>
      </c>
      <c r="AR27" s="1058">
        <f t="shared" si="8"/>
        <v>1000</v>
      </c>
      <c r="AS27" s="1058">
        <f t="shared" si="8"/>
        <v>0</v>
      </c>
      <c r="AT27" s="1058">
        <f t="shared" si="8"/>
        <v>0</v>
      </c>
      <c r="AU27" s="1058">
        <f t="shared" si="8"/>
        <v>0</v>
      </c>
      <c r="AV27" s="1058">
        <f t="shared" si="8"/>
        <v>0</v>
      </c>
      <c r="AW27" s="1058">
        <f t="shared" si="8"/>
        <v>0</v>
      </c>
      <c r="AX27" s="1058">
        <f t="shared" si="8"/>
        <v>1000</v>
      </c>
      <c r="AY27" s="1058">
        <f t="shared" si="8"/>
        <v>0</v>
      </c>
      <c r="AZ27" s="1058">
        <f t="shared" si="8"/>
        <v>0</v>
      </c>
    </row>
    <row r="28" spans="1:52" ht="19.5" customHeight="1" thickBot="1">
      <c r="A28" s="1080"/>
      <c r="B28" s="1081"/>
      <c r="C28" s="1082"/>
      <c r="D28" s="1083"/>
      <c r="E28" s="1083"/>
      <c r="F28" s="1083"/>
      <c r="G28" s="1083"/>
      <c r="H28" s="1083"/>
      <c r="I28" s="1083"/>
      <c r="J28" s="1083"/>
      <c r="K28" s="1083"/>
      <c r="L28" s="1083"/>
      <c r="M28" s="1083"/>
      <c r="N28" s="1083"/>
      <c r="O28" s="1083"/>
      <c r="P28" s="1083"/>
      <c r="Q28" s="1083"/>
      <c r="R28" s="1083"/>
      <c r="S28" s="1083"/>
      <c r="T28" s="1083"/>
      <c r="U28" s="1083"/>
      <c r="V28" s="1083"/>
      <c r="W28" s="1083"/>
      <c r="X28" s="1083"/>
      <c r="Y28" s="1083"/>
      <c r="Z28" s="1083"/>
      <c r="AA28" s="1083"/>
      <c r="AB28" s="1083"/>
      <c r="AC28" s="1083"/>
      <c r="AD28" s="1083"/>
      <c r="AE28" s="1083"/>
      <c r="AF28" s="1083"/>
      <c r="AG28" s="1083"/>
      <c r="AH28" s="1083"/>
      <c r="AI28" s="1083"/>
      <c r="AJ28" s="1083"/>
      <c r="AK28" s="1083"/>
      <c r="AL28" s="1083"/>
      <c r="AM28" s="1083"/>
      <c r="AN28" s="1083"/>
      <c r="AO28" s="1083"/>
      <c r="AP28" s="1083"/>
      <c r="AQ28" s="1083"/>
      <c r="AR28" s="1083"/>
      <c r="AS28" s="1083"/>
      <c r="AT28" s="1083"/>
      <c r="AU28" s="1083"/>
      <c r="AV28" s="1083"/>
      <c r="AW28" s="1083"/>
      <c r="AX28" s="1083"/>
      <c r="AY28" s="1083"/>
      <c r="AZ28" s="1083"/>
    </row>
    <row r="29" spans="1:52" ht="22.5" customHeight="1">
      <c r="A29" s="1598" t="s">
        <v>43</v>
      </c>
      <c r="B29" s="1599"/>
      <c r="C29" s="1060" t="s">
        <v>78</v>
      </c>
      <c r="D29" s="1061" t="e">
        <f>D10+D11+D14+D17+#REF!+#REF!</f>
        <v>#REF!</v>
      </c>
      <c r="E29" s="1061" t="e">
        <f>E10+E11+E14+E17+#REF!+#REF!</f>
        <v>#REF!</v>
      </c>
      <c r="F29" s="1061" t="e">
        <f>F10+F11+F14+F17+#REF!+#REF!</f>
        <v>#REF!</v>
      </c>
      <c r="G29" s="1061" t="e">
        <f>G10+G11+G14+G17+#REF!+#REF!</f>
        <v>#REF!</v>
      </c>
      <c r="H29" s="1061" t="e">
        <f>H10+H11+H14+H17+#REF!+#REF!</f>
        <v>#REF!</v>
      </c>
      <c r="I29" s="1061" t="e">
        <f>I10+I11+I14+I17+#REF!+#REF!</f>
        <v>#REF!</v>
      </c>
      <c r="J29" s="1061" t="e">
        <f>J10+J11+J14+J17+#REF!+#REF!</f>
        <v>#REF!</v>
      </c>
      <c r="K29" s="1061" t="e">
        <f>K10+K11+K14+K17+#REF!+#REF!</f>
        <v>#REF!</v>
      </c>
      <c r="L29" s="1061" t="e">
        <f>L10+L11+L14+L17+#REF!+#REF!</f>
        <v>#REF!</v>
      </c>
      <c r="M29" s="1061" t="e">
        <f>M10+M11+M14+M17+#REF!+#REF!</f>
        <v>#REF!</v>
      </c>
      <c r="N29" s="1061" t="e">
        <f>N10+N11+N14+N17+#REF!+#REF!</f>
        <v>#REF!</v>
      </c>
      <c r="O29" s="1061" t="e">
        <f>O10+O11+O14+O17+#REF!+#REF!</f>
        <v>#REF!</v>
      </c>
      <c r="P29" s="1061" t="e">
        <f>P10+P11+P14+P17+#REF!+#REF!</f>
        <v>#REF!</v>
      </c>
      <c r="Q29" s="1061" t="e">
        <f>Q10+Q11+Q14+Q17+#REF!+#REF!</f>
        <v>#REF!</v>
      </c>
      <c r="R29" s="1061" t="e">
        <f>R10+R11+R14+R17+#REF!+#REF!</f>
        <v>#REF!</v>
      </c>
      <c r="S29" s="1061" t="e">
        <f>S10+S11+S14+S17+#REF!+#REF!</f>
        <v>#REF!</v>
      </c>
      <c r="T29" s="1061" t="e">
        <f>T10+T11+T14+T17+#REF!+#REF!</f>
        <v>#REF!</v>
      </c>
      <c r="U29" s="1061" t="e">
        <f>U10+U11+U14+U17+#REF!+#REF!</f>
        <v>#REF!</v>
      </c>
      <c r="V29" s="1061" t="e">
        <f>V10+V11+V14+V17+#REF!+#REF!</f>
        <v>#REF!</v>
      </c>
      <c r="W29" s="1061" t="e">
        <f>W10+W11+W14+W17+#REF!+#REF!</f>
        <v>#REF!</v>
      </c>
      <c r="X29" s="1061" t="e">
        <f>X10+X11+X14+X17+#REF!+#REF!</f>
        <v>#REF!</v>
      </c>
      <c r="Y29" s="1061" t="e">
        <f>Y10+Y11+Y14+Y17+#REF!+#REF!</f>
        <v>#REF!</v>
      </c>
      <c r="Z29" s="1061" t="e">
        <f>Z10+Z11+Z14+Z17+#REF!+#REF!</f>
        <v>#REF!</v>
      </c>
      <c r="AA29" s="1061" t="e">
        <f>AA10+AA11+AA14+AA17+#REF!+#REF!</f>
        <v>#REF!</v>
      </c>
      <c r="AB29" s="1061" t="e">
        <f>AB10+AB11+AB14+AB17+#REF!</f>
        <v>#REF!</v>
      </c>
      <c r="AC29" s="1061" t="e">
        <f>AC10+AC11+AC14+AC17+#REF!</f>
        <v>#REF!</v>
      </c>
      <c r="AD29" s="1061" t="e">
        <f>AD10+AD11+AD14+AD17+#REF!</f>
        <v>#REF!</v>
      </c>
      <c r="AE29" s="1061" t="e">
        <f>AE10+AE11+AE14+AE17+#REF!</f>
        <v>#REF!</v>
      </c>
      <c r="AF29" s="1061" t="e">
        <f>AF10+AF11+AF14+AF17+#REF!</f>
        <v>#REF!</v>
      </c>
      <c r="AG29" s="1061" t="e">
        <f>AG10+AG11+AG14+AG17+#REF!</f>
        <v>#REF!</v>
      </c>
      <c r="AH29" s="1061" t="e">
        <f>AH10+AH11+AH14+AH17+#REF!</f>
        <v>#REF!</v>
      </c>
      <c r="AI29" s="1061" t="e">
        <f>AI10+AI11+AI14+AI17+#REF!</f>
        <v>#REF!</v>
      </c>
      <c r="AJ29" s="1061">
        <f>AJ10+AJ11+AJ14+AJ17+AJ23+AJ27</f>
        <v>14800</v>
      </c>
      <c r="AK29" s="1061">
        <f aca="true" t="shared" si="9" ref="AK29:AZ29">AK10+AK11+AK14+AK17+AK23+AK27</f>
        <v>0</v>
      </c>
      <c r="AL29" s="1061">
        <f t="shared" si="9"/>
        <v>3100</v>
      </c>
      <c r="AM29" s="1061">
        <f t="shared" si="9"/>
        <v>0</v>
      </c>
      <c r="AN29" s="1061">
        <f t="shared" si="9"/>
        <v>3755</v>
      </c>
      <c r="AO29" s="1061">
        <f t="shared" si="9"/>
        <v>1317</v>
      </c>
      <c r="AP29" s="1061">
        <f t="shared" si="9"/>
        <v>20338</v>
      </c>
      <c r="AQ29" s="1061">
        <f t="shared" si="9"/>
        <v>19865</v>
      </c>
      <c r="AR29" s="1061">
        <f t="shared" si="9"/>
        <v>14000</v>
      </c>
      <c r="AS29" s="1061">
        <f t="shared" si="9"/>
        <v>0</v>
      </c>
      <c r="AT29" s="1061">
        <f t="shared" si="9"/>
        <v>0</v>
      </c>
      <c r="AU29" s="1061">
        <f t="shared" si="9"/>
        <v>0</v>
      </c>
      <c r="AV29" s="1061">
        <f t="shared" si="9"/>
        <v>0</v>
      </c>
      <c r="AW29" s="1061">
        <f t="shared" si="9"/>
        <v>0</v>
      </c>
      <c r="AX29" s="1061">
        <f t="shared" si="9"/>
        <v>14000</v>
      </c>
      <c r="AY29" s="1061">
        <f t="shared" si="9"/>
        <v>830</v>
      </c>
      <c r="AZ29" s="1061">
        <f t="shared" si="9"/>
        <v>0</v>
      </c>
    </row>
    <row r="30" spans="1:52" ht="22.5" customHeight="1" thickBot="1">
      <c r="A30" s="1600"/>
      <c r="B30" s="1601"/>
      <c r="C30" s="1062" t="s">
        <v>58</v>
      </c>
      <c r="D30" s="1063" t="e">
        <f>D12+D15+D18+#REF!</f>
        <v>#REF!</v>
      </c>
      <c r="E30" s="1063" t="e">
        <f>E12+E15+E18+#REF!</f>
        <v>#REF!</v>
      </c>
      <c r="F30" s="1063" t="e">
        <f>F12+F15+F18+#REF!</f>
        <v>#REF!</v>
      </c>
      <c r="G30" s="1063" t="e">
        <f>G12+G15+G18+#REF!</f>
        <v>#REF!</v>
      </c>
      <c r="H30" s="1063" t="e">
        <f>H12+H15+H18+#REF!</f>
        <v>#REF!</v>
      </c>
      <c r="I30" s="1063" t="e">
        <f>I12+I15+I18+#REF!</f>
        <v>#REF!</v>
      </c>
      <c r="J30" s="1063" t="e">
        <f>J12+J15+J18+#REF!</f>
        <v>#REF!</v>
      </c>
      <c r="K30" s="1063" t="e">
        <f>K12+K15+K18+#REF!</f>
        <v>#REF!</v>
      </c>
      <c r="L30" s="1063" t="e">
        <f>L12+L15+L18+#REF!</f>
        <v>#REF!</v>
      </c>
      <c r="M30" s="1063" t="e">
        <f>M12+M15+M18+#REF!</f>
        <v>#REF!</v>
      </c>
      <c r="N30" s="1063" t="e">
        <f>N12+N15+N18+#REF!</f>
        <v>#REF!</v>
      </c>
      <c r="O30" s="1063" t="e">
        <f>O12+O15+O18+#REF!</f>
        <v>#REF!</v>
      </c>
      <c r="P30" s="1063" t="e">
        <f>P12+P15+P18+#REF!</f>
        <v>#REF!</v>
      </c>
      <c r="Q30" s="1063" t="e">
        <f>Q12+Q15+Q18+#REF!</f>
        <v>#REF!</v>
      </c>
      <c r="R30" s="1063" t="e">
        <f>R12+R15+R18+#REF!</f>
        <v>#REF!</v>
      </c>
      <c r="S30" s="1063" t="e">
        <f>S12+S15+S18+#REF!</f>
        <v>#REF!</v>
      </c>
      <c r="T30" s="1063" t="e">
        <f>T12+T15+T18+#REF!</f>
        <v>#REF!</v>
      </c>
      <c r="U30" s="1063" t="e">
        <f>U12+U15+U18+#REF!</f>
        <v>#REF!</v>
      </c>
      <c r="V30" s="1063" t="e">
        <f>V12+V15+V18+#REF!</f>
        <v>#REF!</v>
      </c>
      <c r="W30" s="1063" t="e">
        <f>W12+W15+W18+#REF!</f>
        <v>#REF!</v>
      </c>
      <c r="X30" s="1063" t="e">
        <f>X12+X15+X18+#REF!</f>
        <v>#REF!</v>
      </c>
      <c r="Y30" s="1063" t="e">
        <f>Y12+Y15+Y18+#REF!</f>
        <v>#REF!</v>
      </c>
      <c r="Z30" s="1063" t="e">
        <f>Z12+Z15+Z18+#REF!</f>
        <v>#REF!</v>
      </c>
      <c r="AA30" s="1063" t="e">
        <f>AA12+AA15+AA18+#REF!</f>
        <v>#REF!</v>
      </c>
      <c r="AB30" s="1063">
        <f aca="true" t="shared" si="10" ref="AB30:AZ30">AB12+AB15+AB18</f>
        <v>0</v>
      </c>
      <c r="AC30" s="1063">
        <f t="shared" si="10"/>
        <v>0</v>
      </c>
      <c r="AD30" s="1063">
        <f t="shared" si="10"/>
        <v>0</v>
      </c>
      <c r="AE30" s="1063">
        <f t="shared" si="10"/>
        <v>0</v>
      </c>
      <c r="AF30" s="1063">
        <f t="shared" si="10"/>
        <v>0</v>
      </c>
      <c r="AG30" s="1063">
        <f t="shared" si="10"/>
        <v>0</v>
      </c>
      <c r="AH30" s="1063">
        <f t="shared" si="10"/>
        <v>0</v>
      </c>
      <c r="AI30" s="1063">
        <f t="shared" si="10"/>
        <v>0</v>
      </c>
      <c r="AJ30" s="1063">
        <f t="shared" si="10"/>
        <v>0</v>
      </c>
      <c r="AK30" s="1063">
        <f t="shared" si="10"/>
        <v>0</v>
      </c>
      <c r="AL30" s="1063">
        <f t="shared" si="10"/>
        <v>0</v>
      </c>
      <c r="AM30" s="1063">
        <f t="shared" si="10"/>
        <v>0</v>
      </c>
      <c r="AN30" s="1063">
        <f t="shared" si="10"/>
        <v>0</v>
      </c>
      <c r="AO30" s="1063">
        <f t="shared" si="10"/>
        <v>0</v>
      </c>
      <c r="AP30" s="1063">
        <f t="shared" si="10"/>
        <v>0</v>
      </c>
      <c r="AQ30" s="1063">
        <f t="shared" si="10"/>
        <v>0</v>
      </c>
      <c r="AR30" s="1063">
        <f t="shared" si="10"/>
        <v>0</v>
      </c>
      <c r="AS30" s="1063">
        <f t="shared" si="10"/>
        <v>0</v>
      </c>
      <c r="AT30" s="1063">
        <f t="shared" si="10"/>
        <v>0</v>
      </c>
      <c r="AU30" s="1063">
        <f t="shared" si="10"/>
        <v>0</v>
      </c>
      <c r="AV30" s="1063">
        <f t="shared" si="10"/>
        <v>0</v>
      </c>
      <c r="AW30" s="1063">
        <f t="shared" si="10"/>
        <v>0</v>
      </c>
      <c r="AX30" s="1063">
        <f t="shared" si="10"/>
        <v>0</v>
      </c>
      <c r="AY30" s="1063">
        <f t="shared" si="10"/>
        <v>0</v>
      </c>
      <c r="AZ30" s="1063">
        <f t="shared" si="10"/>
        <v>0</v>
      </c>
    </row>
    <row r="31" spans="1:52" ht="22.5" customHeight="1" thickBot="1">
      <c r="A31" s="1602"/>
      <c r="B31" s="1603"/>
      <c r="C31" s="1064" t="s">
        <v>142</v>
      </c>
      <c r="D31" s="1065" t="e">
        <f aca="true" t="shared" si="11" ref="D31:AZ31">SUM(D29:D30)</f>
        <v>#REF!</v>
      </c>
      <c r="E31" s="1065" t="e">
        <f t="shared" si="11"/>
        <v>#REF!</v>
      </c>
      <c r="F31" s="1065" t="e">
        <f t="shared" si="11"/>
        <v>#REF!</v>
      </c>
      <c r="G31" s="1065" t="e">
        <f t="shared" si="11"/>
        <v>#REF!</v>
      </c>
      <c r="H31" s="1065" t="e">
        <f t="shared" si="11"/>
        <v>#REF!</v>
      </c>
      <c r="I31" s="1065" t="e">
        <f t="shared" si="11"/>
        <v>#REF!</v>
      </c>
      <c r="J31" s="1065" t="e">
        <f t="shared" si="11"/>
        <v>#REF!</v>
      </c>
      <c r="K31" s="1065" t="e">
        <f t="shared" si="11"/>
        <v>#REF!</v>
      </c>
      <c r="L31" s="1065" t="e">
        <f t="shared" si="11"/>
        <v>#REF!</v>
      </c>
      <c r="M31" s="1065" t="e">
        <f t="shared" si="11"/>
        <v>#REF!</v>
      </c>
      <c r="N31" s="1065" t="e">
        <f t="shared" si="11"/>
        <v>#REF!</v>
      </c>
      <c r="O31" s="1065" t="e">
        <f t="shared" si="11"/>
        <v>#REF!</v>
      </c>
      <c r="P31" s="1065" t="e">
        <f t="shared" si="11"/>
        <v>#REF!</v>
      </c>
      <c r="Q31" s="1065" t="e">
        <f t="shared" si="11"/>
        <v>#REF!</v>
      </c>
      <c r="R31" s="1065" t="e">
        <f t="shared" si="11"/>
        <v>#REF!</v>
      </c>
      <c r="S31" s="1065" t="e">
        <f t="shared" si="11"/>
        <v>#REF!</v>
      </c>
      <c r="T31" s="1065" t="e">
        <f t="shared" si="11"/>
        <v>#REF!</v>
      </c>
      <c r="U31" s="1065" t="e">
        <f t="shared" si="11"/>
        <v>#REF!</v>
      </c>
      <c r="V31" s="1065" t="e">
        <f t="shared" si="11"/>
        <v>#REF!</v>
      </c>
      <c r="W31" s="1065" t="e">
        <f t="shared" si="11"/>
        <v>#REF!</v>
      </c>
      <c r="X31" s="1065" t="e">
        <f t="shared" si="11"/>
        <v>#REF!</v>
      </c>
      <c r="Y31" s="1065" t="e">
        <f t="shared" si="11"/>
        <v>#REF!</v>
      </c>
      <c r="Z31" s="1065" t="e">
        <f t="shared" si="11"/>
        <v>#REF!</v>
      </c>
      <c r="AA31" s="1065" t="e">
        <f t="shared" si="11"/>
        <v>#REF!</v>
      </c>
      <c r="AB31" s="1065" t="e">
        <f t="shared" si="11"/>
        <v>#REF!</v>
      </c>
      <c r="AC31" s="1065" t="e">
        <f t="shared" si="11"/>
        <v>#REF!</v>
      </c>
      <c r="AD31" s="1065" t="e">
        <f t="shared" si="11"/>
        <v>#REF!</v>
      </c>
      <c r="AE31" s="1065" t="e">
        <f t="shared" si="11"/>
        <v>#REF!</v>
      </c>
      <c r="AF31" s="1065" t="e">
        <f t="shared" si="11"/>
        <v>#REF!</v>
      </c>
      <c r="AG31" s="1065" t="e">
        <f t="shared" si="11"/>
        <v>#REF!</v>
      </c>
      <c r="AH31" s="1065" t="e">
        <f t="shared" si="11"/>
        <v>#REF!</v>
      </c>
      <c r="AI31" s="1065" t="e">
        <f t="shared" si="11"/>
        <v>#REF!</v>
      </c>
      <c r="AJ31" s="1065">
        <f t="shared" si="11"/>
        <v>14800</v>
      </c>
      <c r="AK31" s="1065">
        <f t="shared" si="11"/>
        <v>0</v>
      </c>
      <c r="AL31" s="1065">
        <f t="shared" si="11"/>
        <v>3100</v>
      </c>
      <c r="AM31" s="1065">
        <f t="shared" si="11"/>
        <v>0</v>
      </c>
      <c r="AN31" s="1065">
        <f t="shared" si="11"/>
        <v>3755</v>
      </c>
      <c r="AO31" s="1065">
        <f t="shared" si="11"/>
        <v>1317</v>
      </c>
      <c r="AP31" s="1065">
        <f t="shared" si="11"/>
        <v>20338</v>
      </c>
      <c r="AQ31" s="1065">
        <f t="shared" si="11"/>
        <v>19865</v>
      </c>
      <c r="AR31" s="1065">
        <f t="shared" si="11"/>
        <v>14000</v>
      </c>
      <c r="AS31" s="1065">
        <f t="shared" si="11"/>
        <v>0</v>
      </c>
      <c r="AT31" s="1065">
        <f t="shared" si="11"/>
        <v>0</v>
      </c>
      <c r="AU31" s="1065">
        <f t="shared" si="11"/>
        <v>0</v>
      </c>
      <c r="AV31" s="1065">
        <f t="shared" si="11"/>
        <v>0</v>
      </c>
      <c r="AW31" s="1065">
        <f t="shared" si="11"/>
        <v>0</v>
      </c>
      <c r="AX31" s="1065">
        <f t="shared" si="11"/>
        <v>14000</v>
      </c>
      <c r="AY31" s="1065">
        <f t="shared" si="11"/>
        <v>830</v>
      </c>
      <c r="AZ31" s="1065">
        <f t="shared" si="11"/>
        <v>0</v>
      </c>
    </row>
    <row r="36" spans="2:25" ht="12.75">
      <c r="B36" s="619" t="s">
        <v>757</v>
      </c>
      <c r="C36" s="619"/>
      <c r="D36" s="620"/>
      <c r="E36" s="620"/>
      <c r="F36" s="620"/>
      <c r="G36" s="620"/>
      <c r="H36" s="620"/>
      <c r="I36" s="620"/>
      <c r="J36" s="620"/>
      <c r="K36" s="620"/>
      <c r="L36" s="620"/>
      <c r="M36" s="620"/>
      <c r="N36" s="620"/>
      <c r="O36" s="620"/>
      <c r="P36" s="620"/>
      <c r="Q36" s="620"/>
      <c r="R36" s="620"/>
      <c r="S36" s="620"/>
      <c r="T36" s="620"/>
      <c r="U36" s="620"/>
      <c r="V36" s="620"/>
      <c r="W36" s="620"/>
      <c r="X36" s="620"/>
      <c r="Y36" s="620"/>
    </row>
    <row r="37" spans="2:25" ht="12.75">
      <c r="B37" s="619"/>
      <c r="C37" s="619"/>
      <c r="D37" s="620"/>
      <c r="E37" s="620"/>
      <c r="F37" s="620"/>
      <c r="G37" s="620"/>
      <c r="H37" s="620"/>
      <c r="I37" s="620"/>
      <c r="J37" s="620"/>
      <c r="K37" s="620"/>
      <c r="L37" s="620"/>
      <c r="M37" s="620"/>
      <c r="N37" s="620"/>
      <c r="O37" s="620"/>
      <c r="P37" s="620"/>
      <c r="Q37" s="620"/>
      <c r="R37" s="620"/>
      <c r="S37" s="620"/>
      <c r="T37" s="620"/>
      <c r="U37" s="620"/>
      <c r="V37" s="620"/>
      <c r="W37" s="620"/>
      <c r="X37" s="620"/>
      <c r="Y37" s="620"/>
    </row>
    <row r="38" spans="2:25" ht="12.75">
      <c r="B38" s="619"/>
      <c r="C38" s="619"/>
      <c r="D38" s="620"/>
      <c r="E38" s="620"/>
      <c r="F38" s="620"/>
      <c r="G38" s="620"/>
      <c r="H38" s="620"/>
      <c r="I38" s="620"/>
      <c r="J38" s="620"/>
      <c r="K38" s="620"/>
      <c r="L38" s="620"/>
      <c r="M38" s="620"/>
      <c r="N38" s="620"/>
      <c r="O38" s="620"/>
      <c r="P38" s="620"/>
      <c r="Q38" s="620"/>
      <c r="R38" s="620"/>
      <c r="S38" s="620"/>
      <c r="T38" s="620"/>
      <c r="U38" s="620"/>
      <c r="V38" s="620"/>
      <c r="W38" s="620"/>
      <c r="X38" s="620"/>
      <c r="Y38" s="620"/>
    </row>
    <row r="39" spans="2:25" ht="12.75">
      <c r="B39" s="619"/>
      <c r="C39" s="619"/>
      <c r="D39" s="620"/>
      <c r="E39" s="620"/>
      <c r="F39" s="620"/>
      <c r="G39" s="620"/>
      <c r="H39" s="620"/>
      <c r="I39" s="620"/>
      <c r="J39" s="620"/>
      <c r="K39" s="620"/>
      <c r="L39" s="620"/>
      <c r="M39" s="620"/>
      <c r="N39" s="620"/>
      <c r="O39" s="620"/>
      <c r="P39" s="620"/>
      <c r="Q39" s="620"/>
      <c r="R39" s="620"/>
      <c r="S39" s="620"/>
      <c r="T39" s="620"/>
      <c r="U39" s="620"/>
      <c r="V39" s="620"/>
      <c r="W39" s="620"/>
      <c r="X39" s="620"/>
      <c r="Y39" s="620"/>
    </row>
    <row r="40" spans="1:51" ht="12.75" customHeight="1">
      <c r="A40" s="1323" t="s">
        <v>754</v>
      </c>
      <c r="B40" s="1323"/>
      <c r="C40" s="1323"/>
      <c r="D40" s="1323"/>
      <c r="E40" s="1323"/>
      <c r="F40" s="1323"/>
      <c r="G40" s="1323"/>
      <c r="H40" s="1323"/>
      <c r="I40" s="1323"/>
      <c r="J40" s="1323"/>
      <c r="K40" s="1323"/>
      <c r="L40" s="1323"/>
      <c r="M40" s="1323"/>
      <c r="N40" s="1323"/>
      <c r="O40" s="1323"/>
      <c r="P40" s="1323"/>
      <c r="Q40" s="1323"/>
      <c r="R40" s="1323"/>
      <c r="S40" s="1323"/>
      <c r="T40" s="1323"/>
      <c r="U40" s="1323"/>
      <c r="V40" s="1323"/>
      <c r="W40" s="1323"/>
      <c r="X40" s="1323"/>
      <c r="Y40" s="1323"/>
      <c r="Z40" s="1323"/>
      <c r="AA40" s="1323"/>
      <c r="AB40" s="1323"/>
      <c r="AC40" s="1323"/>
      <c r="AD40" s="1323"/>
      <c r="AE40" s="1323"/>
      <c r="AF40" s="1323"/>
      <c r="AG40" s="1323"/>
      <c r="AH40" s="1323"/>
      <c r="AI40" s="1323"/>
      <c r="AJ40" s="1323"/>
      <c r="AK40" s="1323"/>
      <c r="AL40" s="1323"/>
      <c r="AM40" s="1323"/>
      <c r="AN40" s="1323"/>
      <c r="AO40" s="1323"/>
      <c r="AP40" s="1323"/>
      <c r="AQ40" s="1323"/>
      <c r="AR40" s="1323"/>
      <c r="AS40" s="1323"/>
      <c r="AT40" s="1323"/>
      <c r="AU40" s="1323"/>
      <c r="AV40" s="1323"/>
      <c r="AW40" s="1323"/>
      <c r="AX40" s="1323"/>
      <c r="AY40" s="1323"/>
    </row>
    <row r="41" ht="12.75" customHeight="1"/>
    <row r="42" spans="1:51" ht="12.75" customHeight="1">
      <c r="A42" s="14" t="s">
        <v>760</v>
      </c>
      <c r="B42" s="14"/>
      <c r="C42" s="15"/>
      <c r="D42" s="29"/>
      <c r="E42" s="29"/>
      <c r="F42" s="29"/>
      <c r="G42" s="29"/>
      <c r="H42" s="29"/>
      <c r="I42" s="29"/>
      <c r="J42" s="1038"/>
      <c r="K42" s="1039"/>
      <c r="L42" s="1039"/>
      <c r="M42" s="1039"/>
      <c r="N42" s="29"/>
      <c r="O42" s="29"/>
      <c r="P42" s="29"/>
      <c r="Q42" s="29"/>
      <c r="R42" s="1038"/>
      <c r="S42" s="1039"/>
      <c r="T42" s="1039"/>
      <c r="U42" s="1039"/>
      <c r="V42" s="29"/>
      <c r="W42" s="29"/>
      <c r="X42" s="29"/>
      <c r="Y42" s="29"/>
      <c r="Z42" s="1038"/>
      <c r="AA42" s="1039"/>
      <c r="AB42" s="1039"/>
      <c r="AC42" s="1039"/>
      <c r="AD42" s="29"/>
      <c r="AE42" s="29"/>
      <c r="AF42" s="29"/>
      <c r="AG42" s="29"/>
      <c r="AH42" s="1038"/>
      <c r="AI42" s="1039"/>
      <c r="AJ42" s="14"/>
      <c r="AK42" s="14"/>
      <c r="AL42" s="14"/>
      <c r="AM42" s="14"/>
      <c r="AN42" s="14"/>
      <c r="AO42" s="14"/>
      <c r="AP42" s="14"/>
      <c r="AQ42" s="14"/>
      <c r="AR42" s="14"/>
      <c r="AS42" s="14"/>
      <c r="AT42" s="14"/>
      <c r="AU42" s="14"/>
      <c r="AV42" s="14"/>
      <c r="AW42" s="14"/>
      <c r="AX42" s="14"/>
      <c r="AY42" s="14"/>
    </row>
    <row r="43" spans="1:51" ht="12.75" customHeight="1" thickBot="1">
      <c r="A43" s="20" t="s">
        <v>140</v>
      </c>
      <c r="B43" s="20"/>
      <c r="C43" s="21"/>
      <c r="D43" s="1040"/>
      <c r="E43" s="1040"/>
      <c r="F43" s="1040"/>
      <c r="G43" s="1040"/>
      <c r="H43" s="1040"/>
      <c r="I43" s="1040"/>
      <c r="J43" s="1041"/>
      <c r="K43" s="1042"/>
      <c r="L43" s="1042"/>
      <c r="M43" s="1042"/>
      <c r="N43" s="1040"/>
      <c r="O43" s="1040"/>
      <c r="P43" s="1040"/>
      <c r="Q43" s="1040"/>
      <c r="R43" s="1041"/>
      <c r="S43" s="1043"/>
      <c r="T43" s="1042"/>
      <c r="U43" s="1042"/>
      <c r="V43" s="1040"/>
      <c r="W43" s="1040"/>
      <c r="X43" s="1040"/>
      <c r="Y43" s="1040"/>
      <c r="Z43" s="1041"/>
      <c r="AA43" s="1043"/>
      <c r="AB43" s="1042"/>
      <c r="AC43" s="1042"/>
      <c r="AD43" s="1040"/>
      <c r="AE43" s="1040"/>
      <c r="AF43" s="1040"/>
      <c r="AG43" s="1040"/>
      <c r="AH43" s="1041"/>
      <c r="AI43" s="1043"/>
      <c r="AJ43" s="20"/>
      <c r="AK43" s="20"/>
      <c r="AL43" s="20"/>
      <c r="AM43" s="20"/>
      <c r="AN43" s="20"/>
      <c r="AO43" s="20"/>
      <c r="AP43" s="20"/>
      <c r="AQ43" s="20"/>
      <c r="AR43" s="20"/>
      <c r="AS43" s="14"/>
      <c r="AT43" s="14"/>
      <c r="AU43" s="14"/>
      <c r="AV43" s="14"/>
      <c r="AW43" s="14"/>
      <c r="AX43" s="14"/>
      <c r="AY43" s="14"/>
    </row>
    <row r="44" spans="1:52" s="23" customFormat="1" ht="30" customHeight="1" thickBot="1">
      <c r="A44" s="1585" t="s">
        <v>251</v>
      </c>
      <c r="B44" s="1585" t="s">
        <v>144</v>
      </c>
      <c r="C44" s="1585" t="s">
        <v>252</v>
      </c>
      <c r="D44" s="1588" t="s">
        <v>259</v>
      </c>
      <c r="E44" s="1589"/>
      <c r="F44" s="1589"/>
      <c r="G44" s="1589"/>
      <c r="H44" s="1589"/>
      <c r="I44" s="1589"/>
      <c r="J44" s="1590"/>
      <c r="K44" s="1591"/>
      <c r="L44" s="1576" t="s">
        <v>159</v>
      </c>
      <c r="M44" s="1577"/>
      <c r="N44" s="1577"/>
      <c r="O44" s="1577"/>
      <c r="P44" s="1577"/>
      <c r="Q44" s="1577"/>
      <c r="R44" s="1577"/>
      <c r="S44" s="1578"/>
      <c r="T44" s="1576" t="s">
        <v>155</v>
      </c>
      <c r="U44" s="1577"/>
      <c r="V44" s="1577"/>
      <c r="W44" s="1577"/>
      <c r="X44" s="1577"/>
      <c r="Y44" s="1577"/>
      <c r="Z44" s="1577"/>
      <c r="AA44" s="1578"/>
      <c r="AB44" s="1576" t="s">
        <v>264</v>
      </c>
      <c r="AC44" s="1577"/>
      <c r="AD44" s="1577"/>
      <c r="AE44" s="1577"/>
      <c r="AF44" s="1577"/>
      <c r="AG44" s="1577"/>
      <c r="AH44" s="1577"/>
      <c r="AI44" s="1578"/>
      <c r="AJ44" s="1579" t="s">
        <v>459</v>
      </c>
      <c r="AK44" s="1580"/>
      <c r="AL44" s="1580"/>
      <c r="AM44" s="1580"/>
      <c r="AN44" s="1580"/>
      <c r="AO44" s="1580"/>
      <c r="AP44" s="1580"/>
      <c r="AQ44" s="1581"/>
      <c r="AR44" s="1562" t="s">
        <v>750</v>
      </c>
      <c r="AS44" s="1582"/>
      <c r="AT44" s="1582"/>
      <c r="AU44" s="1582"/>
      <c r="AV44" s="1582"/>
      <c r="AW44" s="1582"/>
      <c r="AX44" s="1582"/>
      <c r="AY44" s="1582"/>
      <c r="AZ44" s="1563"/>
    </row>
    <row r="45" spans="1:52" s="23" customFormat="1" ht="30" customHeight="1" thickBot="1">
      <c r="A45" s="1586"/>
      <c r="B45" s="1586"/>
      <c r="C45" s="1586"/>
      <c r="D45" s="1583" t="s">
        <v>742</v>
      </c>
      <c r="E45" s="1570" t="s">
        <v>253</v>
      </c>
      <c r="F45" s="1574" t="s">
        <v>254</v>
      </c>
      <c r="G45" s="1575"/>
      <c r="H45" s="1574" t="s">
        <v>255</v>
      </c>
      <c r="I45" s="1575"/>
      <c r="J45" s="1583" t="s">
        <v>743</v>
      </c>
      <c r="K45" s="1583" t="s">
        <v>744</v>
      </c>
      <c r="L45" s="1570" t="s">
        <v>261</v>
      </c>
      <c r="M45" s="1570" t="s">
        <v>253</v>
      </c>
      <c r="N45" s="1574" t="s">
        <v>254</v>
      </c>
      <c r="O45" s="1575"/>
      <c r="P45" s="1574" t="s">
        <v>255</v>
      </c>
      <c r="Q45" s="1575"/>
      <c r="R45" s="1570" t="s">
        <v>262</v>
      </c>
      <c r="S45" s="1570" t="s">
        <v>260</v>
      </c>
      <c r="T45" s="1570" t="s">
        <v>270</v>
      </c>
      <c r="U45" s="1570" t="s">
        <v>253</v>
      </c>
      <c r="V45" s="1574" t="s">
        <v>254</v>
      </c>
      <c r="W45" s="1575"/>
      <c r="X45" s="1574" t="s">
        <v>255</v>
      </c>
      <c r="Y45" s="1575"/>
      <c r="Z45" s="1570" t="s">
        <v>271</v>
      </c>
      <c r="AA45" s="1570" t="s">
        <v>260</v>
      </c>
      <c r="AB45" s="1570" t="s">
        <v>377</v>
      </c>
      <c r="AC45" s="1570" t="s">
        <v>253</v>
      </c>
      <c r="AD45" s="1574" t="s">
        <v>254</v>
      </c>
      <c r="AE45" s="1575"/>
      <c r="AF45" s="1574" t="s">
        <v>255</v>
      </c>
      <c r="AG45" s="1575"/>
      <c r="AH45" s="1570" t="s">
        <v>378</v>
      </c>
      <c r="AI45" s="1570" t="s">
        <v>475</v>
      </c>
      <c r="AJ45" s="1564" t="s">
        <v>673</v>
      </c>
      <c r="AK45" s="1564" t="s">
        <v>253</v>
      </c>
      <c r="AL45" s="1572" t="s">
        <v>254</v>
      </c>
      <c r="AM45" s="1573"/>
      <c r="AN45" s="1572" t="s">
        <v>255</v>
      </c>
      <c r="AO45" s="1573"/>
      <c r="AP45" s="1564" t="s">
        <v>745</v>
      </c>
      <c r="AQ45" s="1564" t="s">
        <v>475</v>
      </c>
      <c r="AR45" s="1566" t="s">
        <v>751</v>
      </c>
      <c r="AS45" s="1566" t="s">
        <v>253</v>
      </c>
      <c r="AT45" s="1568" t="s">
        <v>254</v>
      </c>
      <c r="AU45" s="1569"/>
      <c r="AV45" s="1568" t="s">
        <v>255</v>
      </c>
      <c r="AW45" s="1569"/>
      <c r="AX45" s="1566" t="s">
        <v>752</v>
      </c>
      <c r="AY45" s="1562" t="s">
        <v>753</v>
      </c>
      <c r="AZ45" s="1563"/>
    </row>
    <row r="46" spans="1:52" s="23" customFormat="1" ht="46.5" customHeight="1" thickBot="1">
      <c r="A46" s="1587"/>
      <c r="B46" s="1587"/>
      <c r="C46" s="1587"/>
      <c r="D46" s="1584"/>
      <c r="E46" s="1182"/>
      <c r="F46" s="1044" t="s">
        <v>256</v>
      </c>
      <c r="G46" s="1044" t="s">
        <v>257</v>
      </c>
      <c r="H46" s="1044" t="s">
        <v>254</v>
      </c>
      <c r="I46" s="1044" t="s">
        <v>258</v>
      </c>
      <c r="J46" s="1584"/>
      <c r="K46" s="1584"/>
      <c r="L46" s="1571"/>
      <c r="M46" s="1571"/>
      <c r="N46" s="1044" t="s">
        <v>256</v>
      </c>
      <c r="O46" s="1044" t="s">
        <v>257</v>
      </c>
      <c r="P46" s="1044" t="s">
        <v>254</v>
      </c>
      <c r="Q46" s="1044" t="s">
        <v>258</v>
      </c>
      <c r="R46" s="1571"/>
      <c r="S46" s="1571"/>
      <c r="T46" s="1571"/>
      <c r="U46" s="1571"/>
      <c r="V46" s="1044" t="s">
        <v>256</v>
      </c>
      <c r="W46" s="1044" t="s">
        <v>257</v>
      </c>
      <c r="X46" s="1044" t="s">
        <v>254</v>
      </c>
      <c r="Y46" s="1044" t="s">
        <v>258</v>
      </c>
      <c r="Z46" s="1571"/>
      <c r="AA46" s="1571"/>
      <c r="AB46" s="1571"/>
      <c r="AC46" s="1571"/>
      <c r="AD46" s="1044" t="s">
        <v>256</v>
      </c>
      <c r="AE46" s="1044" t="s">
        <v>257</v>
      </c>
      <c r="AF46" s="1044" t="s">
        <v>254</v>
      </c>
      <c r="AG46" s="1044" t="s">
        <v>258</v>
      </c>
      <c r="AH46" s="1571"/>
      <c r="AI46" s="1571"/>
      <c r="AJ46" s="1565"/>
      <c r="AK46" s="1565"/>
      <c r="AL46" s="1045" t="s">
        <v>256</v>
      </c>
      <c r="AM46" s="1045" t="s">
        <v>257</v>
      </c>
      <c r="AN46" s="1045" t="s">
        <v>254</v>
      </c>
      <c r="AO46" s="1045" t="s">
        <v>258</v>
      </c>
      <c r="AP46" s="1565"/>
      <c r="AQ46" s="1565"/>
      <c r="AR46" s="1567"/>
      <c r="AS46" s="1567"/>
      <c r="AT46" s="1046" t="s">
        <v>256</v>
      </c>
      <c r="AU46" s="1046" t="s">
        <v>257</v>
      </c>
      <c r="AV46" s="1046" t="s">
        <v>254</v>
      </c>
      <c r="AW46" s="1046" t="s">
        <v>258</v>
      </c>
      <c r="AX46" s="1567"/>
      <c r="AY46" s="1047" t="s">
        <v>746</v>
      </c>
      <c r="AZ46" s="1047" t="s">
        <v>747</v>
      </c>
    </row>
    <row r="47" ht="23.25" customHeight="1" thickBot="1"/>
    <row r="48" spans="1:52" ht="23.25" customHeight="1">
      <c r="A48" s="1592" t="s">
        <v>696</v>
      </c>
      <c r="B48" s="1595" t="s">
        <v>755</v>
      </c>
      <c r="C48" s="1084" t="s">
        <v>78</v>
      </c>
      <c r="D48" s="1052">
        <v>900</v>
      </c>
      <c r="E48" s="1052">
        <v>0</v>
      </c>
      <c r="F48" s="1053">
        <v>0</v>
      </c>
      <c r="G48" s="1053">
        <v>0</v>
      </c>
      <c r="H48" s="1053">
        <v>0</v>
      </c>
      <c r="I48" s="1053">
        <v>0</v>
      </c>
      <c r="J48" s="1053">
        <f>(D48+E48+F48+G48+H48)-I48</f>
        <v>900</v>
      </c>
      <c r="K48" s="1053">
        <v>798</v>
      </c>
      <c r="L48" s="1052">
        <v>900</v>
      </c>
      <c r="M48" s="1052">
        <v>0</v>
      </c>
      <c r="N48" s="1053">
        <v>0</v>
      </c>
      <c r="O48" s="1053">
        <v>0</v>
      </c>
      <c r="P48" s="1053">
        <v>3285</v>
      </c>
      <c r="Q48" s="1053">
        <v>0</v>
      </c>
      <c r="R48" s="1053">
        <f>(L48+M48+N48+O48+P48)-Q48</f>
        <v>4185</v>
      </c>
      <c r="S48" s="1052">
        <v>4160</v>
      </c>
      <c r="T48" s="1052">
        <v>1000</v>
      </c>
      <c r="U48" s="1052">
        <v>0</v>
      </c>
      <c r="V48" s="1053">
        <v>0</v>
      </c>
      <c r="W48" s="1053">
        <v>0</v>
      </c>
      <c r="X48" s="1053">
        <v>600</v>
      </c>
      <c r="Y48" s="1053">
        <v>0</v>
      </c>
      <c r="Z48" s="1053">
        <f>(T48+U48+V48+W48+X48)-Y48</f>
        <v>1600</v>
      </c>
      <c r="AA48" s="1052">
        <v>1580</v>
      </c>
      <c r="AB48" s="1052">
        <v>1500</v>
      </c>
      <c r="AC48" s="1052">
        <v>0</v>
      </c>
      <c r="AD48" s="1053">
        <v>0</v>
      </c>
      <c r="AE48" s="1053">
        <v>0</v>
      </c>
      <c r="AF48" s="1053">
        <v>450</v>
      </c>
      <c r="AG48" s="1053">
        <v>0</v>
      </c>
      <c r="AH48" s="1053">
        <f>(AB48+AC48+AD48+AE48+AF48)-AG48</f>
        <v>1950</v>
      </c>
      <c r="AI48" s="1052">
        <v>1949.72</v>
      </c>
      <c r="AJ48" s="1052">
        <v>1500</v>
      </c>
      <c r="AK48" s="1052">
        <v>0</v>
      </c>
      <c r="AL48" s="1053"/>
      <c r="AM48" s="1053">
        <v>0</v>
      </c>
      <c r="AN48" s="1053"/>
      <c r="AO48" s="1053">
        <v>839</v>
      </c>
      <c r="AP48" s="1053">
        <f>(AJ48+AK48+AL48+AM48+AN48)-AO48</f>
        <v>661</v>
      </c>
      <c r="AQ48" s="1052">
        <v>659</v>
      </c>
      <c r="AR48" s="1052">
        <v>500</v>
      </c>
      <c r="AS48" s="1052">
        <v>0</v>
      </c>
      <c r="AT48" s="1053">
        <v>0</v>
      </c>
      <c r="AU48" s="1053">
        <v>0</v>
      </c>
      <c r="AV48" s="1053">
        <v>0</v>
      </c>
      <c r="AW48" s="1053">
        <v>0</v>
      </c>
      <c r="AX48" s="1053">
        <f>(AR48+AS48+AT48+AU48+AV48)-AW48</f>
        <v>500</v>
      </c>
      <c r="AY48" s="1052"/>
      <c r="AZ48" s="1052"/>
    </row>
    <row r="49" spans="1:52" ht="23.25" customHeight="1" thickBot="1">
      <c r="A49" s="1604"/>
      <c r="B49" s="1606"/>
      <c r="C49" s="1085" t="s">
        <v>58</v>
      </c>
      <c r="D49" s="1055">
        <v>0</v>
      </c>
      <c r="E49" s="1055">
        <v>0</v>
      </c>
      <c r="F49" s="1059">
        <v>0</v>
      </c>
      <c r="G49" s="1059">
        <v>0</v>
      </c>
      <c r="H49" s="1059">
        <v>0</v>
      </c>
      <c r="I49" s="1059">
        <v>0</v>
      </c>
      <c r="J49" s="1056">
        <f>(D49+E49+F49+G49+H49)-I49</f>
        <v>0</v>
      </c>
      <c r="K49" s="1059">
        <v>0</v>
      </c>
      <c r="L49" s="1055">
        <v>0</v>
      </c>
      <c r="M49" s="1055">
        <v>0</v>
      </c>
      <c r="N49" s="1059">
        <v>0</v>
      </c>
      <c r="O49" s="1059">
        <v>0</v>
      </c>
      <c r="P49" s="1059">
        <v>0</v>
      </c>
      <c r="Q49" s="1059">
        <v>0</v>
      </c>
      <c r="R49" s="1056">
        <f>(L49+M49+N49+O49+P49)-Q49</f>
        <v>0</v>
      </c>
      <c r="S49" s="1055">
        <v>0</v>
      </c>
      <c r="T49" s="1055">
        <v>0</v>
      </c>
      <c r="U49" s="1055">
        <v>0</v>
      </c>
      <c r="V49" s="1059">
        <v>0</v>
      </c>
      <c r="W49" s="1059">
        <v>0</v>
      </c>
      <c r="X49" s="1059">
        <v>0</v>
      </c>
      <c r="Y49" s="1059">
        <v>0</v>
      </c>
      <c r="Z49" s="1056">
        <f>(T49+U49+V49+W49+X49)-Y49</f>
        <v>0</v>
      </c>
      <c r="AA49" s="1055">
        <v>0</v>
      </c>
      <c r="AB49" s="1055">
        <v>0</v>
      </c>
      <c r="AC49" s="1055">
        <v>0</v>
      </c>
      <c r="AD49" s="1059">
        <v>0</v>
      </c>
      <c r="AE49" s="1059">
        <v>0</v>
      </c>
      <c r="AF49" s="1059">
        <v>0</v>
      </c>
      <c r="AG49" s="1059">
        <v>0</v>
      </c>
      <c r="AH49" s="1056">
        <f>(AB49+AC49+AD49+AE49+AF49)-AG49</f>
        <v>0</v>
      </c>
      <c r="AI49" s="1055">
        <v>0</v>
      </c>
      <c r="AJ49" s="1055">
        <v>0</v>
      </c>
      <c r="AK49" s="1055">
        <v>0</v>
      </c>
      <c r="AL49" s="1059">
        <v>0</v>
      </c>
      <c r="AM49" s="1059">
        <v>0</v>
      </c>
      <c r="AN49" s="1059">
        <v>0</v>
      </c>
      <c r="AO49" s="1059">
        <v>0</v>
      </c>
      <c r="AP49" s="1056">
        <f>(AJ49+AK49+AL49+AM49+AN49)-AO49</f>
        <v>0</v>
      </c>
      <c r="AQ49" s="1055">
        <v>0</v>
      </c>
      <c r="AR49" s="1055">
        <v>0</v>
      </c>
      <c r="AS49" s="1055">
        <v>0</v>
      </c>
      <c r="AT49" s="1059">
        <v>0</v>
      </c>
      <c r="AU49" s="1059">
        <v>0</v>
      </c>
      <c r="AV49" s="1059">
        <v>0</v>
      </c>
      <c r="AW49" s="1059">
        <v>0</v>
      </c>
      <c r="AX49" s="1056">
        <f>(AR49+AS49+AT49+AU49+AV49)-AW49</f>
        <v>0</v>
      </c>
      <c r="AY49" s="1055">
        <v>0</v>
      </c>
      <c r="AZ49" s="1055">
        <v>0</v>
      </c>
    </row>
    <row r="50" spans="1:52" ht="23.25" customHeight="1" thickBot="1">
      <c r="A50" s="1605"/>
      <c r="B50" s="1607"/>
      <c r="C50" s="1086" t="s">
        <v>142</v>
      </c>
      <c r="D50" s="1058">
        <f aca="true" t="shared" si="12" ref="D50:K50">SUM(D48:D49)</f>
        <v>900</v>
      </c>
      <c r="E50" s="1058">
        <f t="shared" si="12"/>
        <v>0</v>
      </c>
      <c r="F50" s="1058">
        <f t="shared" si="12"/>
        <v>0</v>
      </c>
      <c r="G50" s="1058">
        <f t="shared" si="12"/>
        <v>0</v>
      </c>
      <c r="H50" s="1058">
        <f t="shared" si="12"/>
        <v>0</v>
      </c>
      <c r="I50" s="1058">
        <f t="shared" si="12"/>
        <v>0</v>
      </c>
      <c r="J50" s="1058">
        <f t="shared" si="12"/>
        <v>900</v>
      </c>
      <c r="K50" s="1058">
        <f t="shared" si="12"/>
        <v>798</v>
      </c>
      <c r="L50" s="1058">
        <f aca="true" t="shared" si="13" ref="L50:Q50">SUM(L48:L49)</f>
        <v>900</v>
      </c>
      <c r="M50" s="1058">
        <f t="shared" si="13"/>
        <v>0</v>
      </c>
      <c r="N50" s="1058">
        <f t="shared" si="13"/>
        <v>0</v>
      </c>
      <c r="O50" s="1058">
        <f t="shared" si="13"/>
        <v>0</v>
      </c>
      <c r="P50" s="1058">
        <f t="shared" si="13"/>
        <v>3285</v>
      </c>
      <c r="Q50" s="1058">
        <f t="shared" si="13"/>
        <v>0</v>
      </c>
      <c r="R50" s="1058">
        <f aca="true" t="shared" si="14" ref="R50:AZ50">SUM(R48:R49)</f>
        <v>4185</v>
      </c>
      <c r="S50" s="1058">
        <f t="shared" si="14"/>
        <v>4160</v>
      </c>
      <c r="T50" s="1058">
        <f t="shared" si="14"/>
        <v>1000</v>
      </c>
      <c r="U50" s="1058">
        <f t="shared" si="14"/>
        <v>0</v>
      </c>
      <c r="V50" s="1058">
        <f t="shared" si="14"/>
        <v>0</v>
      </c>
      <c r="W50" s="1058">
        <f t="shared" si="14"/>
        <v>0</v>
      </c>
      <c r="X50" s="1058">
        <f t="shared" si="14"/>
        <v>600</v>
      </c>
      <c r="Y50" s="1058">
        <f t="shared" si="14"/>
        <v>0</v>
      </c>
      <c r="Z50" s="1058">
        <f t="shared" si="14"/>
        <v>1600</v>
      </c>
      <c r="AA50" s="1058">
        <f t="shared" si="14"/>
        <v>1580</v>
      </c>
      <c r="AB50" s="1058">
        <f t="shared" si="14"/>
        <v>1500</v>
      </c>
      <c r="AC50" s="1058">
        <f t="shared" si="14"/>
        <v>0</v>
      </c>
      <c r="AD50" s="1058">
        <f t="shared" si="14"/>
        <v>0</v>
      </c>
      <c r="AE50" s="1058">
        <f t="shared" si="14"/>
        <v>0</v>
      </c>
      <c r="AF50" s="1058">
        <f t="shared" si="14"/>
        <v>450</v>
      </c>
      <c r="AG50" s="1058">
        <f t="shared" si="14"/>
        <v>0</v>
      </c>
      <c r="AH50" s="1058">
        <f t="shared" si="14"/>
        <v>1950</v>
      </c>
      <c r="AI50" s="1058">
        <f t="shared" si="14"/>
        <v>1949.72</v>
      </c>
      <c r="AJ50" s="1058">
        <f t="shared" si="14"/>
        <v>1500</v>
      </c>
      <c r="AK50" s="1058">
        <f t="shared" si="14"/>
        <v>0</v>
      </c>
      <c r="AL50" s="1058">
        <f t="shared" si="14"/>
        <v>0</v>
      </c>
      <c r="AM50" s="1058">
        <f t="shared" si="14"/>
        <v>0</v>
      </c>
      <c r="AN50" s="1058">
        <f t="shared" si="14"/>
        <v>0</v>
      </c>
      <c r="AO50" s="1058">
        <f t="shared" si="14"/>
        <v>839</v>
      </c>
      <c r="AP50" s="1058">
        <f t="shared" si="14"/>
        <v>661</v>
      </c>
      <c r="AQ50" s="1058">
        <f t="shared" si="14"/>
        <v>659</v>
      </c>
      <c r="AR50" s="1058">
        <f t="shared" si="14"/>
        <v>500</v>
      </c>
      <c r="AS50" s="1058">
        <f t="shared" si="14"/>
        <v>0</v>
      </c>
      <c r="AT50" s="1058">
        <f t="shared" si="14"/>
        <v>0</v>
      </c>
      <c r="AU50" s="1058">
        <f t="shared" si="14"/>
        <v>0</v>
      </c>
      <c r="AV50" s="1058">
        <f t="shared" si="14"/>
        <v>0</v>
      </c>
      <c r="AW50" s="1058">
        <f t="shared" si="14"/>
        <v>0</v>
      </c>
      <c r="AX50" s="1058">
        <f t="shared" si="14"/>
        <v>500</v>
      </c>
      <c r="AY50" s="1058">
        <f t="shared" si="14"/>
        <v>0</v>
      </c>
      <c r="AZ50" s="1058">
        <f t="shared" si="14"/>
        <v>0</v>
      </c>
    </row>
    <row r="51" spans="1:52" ht="19.5" customHeight="1" thickBot="1">
      <c r="A51" s="1080"/>
      <c r="B51" s="1081"/>
      <c r="C51" s="1082"/>
      <c r="D51" s="1083"/>
      <c r="E51" s="1083"/>
      <c r="F51" s="1083"/>
      <c r="G51" s="1083"/>
      <c r="H51" s="1083"/>
      <c r="I51" s="1083"/>
      <c r="J51" s="1083"/>
      <c r="K51" s="1083"/>
      <c r="L51" s="1083"/>
      <c r="M51" s="1083"/>
      <c r="N51" s="1083"/>
      <c r="O51" s="1083"/>
      <c r="P51" s="1083"/>
      <c r="Q51" s="1083"/>
      <c r="R51" s="1083"/>
      <c r="S51" s="1083"/>
      <c r="T51" s="1083"/>
      <c r="U51" s="1083"/>
      <c r="V51" s="1083"/>
      <c r="W51" s="1083"/>
      <c r="X51" s="1083"/>
      <c r="Y51" s="1083"/>
      <c r="Z51" s="1083"/>
      <c r="AA51" s="1083"/>
      <c r="AB51" s="1083"/>
      <c r="AC51" s="1083"/>
      <c r="AD51" s="1083"/>
      <c r="AE51" s="1083"/>
      <c r="AF51" s="1083"/>
      <c r="AG51" s="1083"/>
      <c r="AH51" s="1083"/>
      <c r="AI51" s="1083"/>
      <c r="AJ51" s="1083"/>
      <c r="AK51" s="1083"/>
      <c r="AL51" s="1083"/>
      <c r="AM51" s="1083"/>
      <c r="AN51" s="1083"/>
      <c r="AO51" s="1083"/>
      <c r="AP51" s="1083"/>
      <c r="AQ51" s="1083"/>
      <c r="AR51" s="1083"/>
      <c r="AS51" s="1083"/>
      <c r="AT51" s="1083"/>
      <c r="AU51" s="1083"/>
      <c r="AV51" s="1083"/>
      <c r="AW51" s="1083"/>
      <c r="AX51" s="1083"/>
      <c r="AY51" s="1083"/>
      <c r="AZ51" s="1083"/>
    </row>
    <row r="52" spans="1:52" ht="19.5" customHeight="1">
      <c r="A52" s="1592" t="s">
        <v>694</v>
      </c>
      <c r="B52" s="1595" t="s">
        <v>756</v>
      </c>
      <c r="C52" s="1084" t="s">
        <v>78</v>
      </c>
      <c r="D52" s="1052">
        <v>900</v>
      </c>
      <c r="E52" s="1052">
        <v>0</v>
      </c>
      <c r="F52" s="1053">
        <v>0</v>
      </c>
      <c r="G52" s="1053">
        <v>0</v>
      </c>
      <c r="H52" s="1053">
        <v>0</v>
      </c>
      <c r="I52" s="1053">
        <v>0</v>
      </c>
      <c r="J52" s="1053">
        <f>(D52+E52+F52+G52+H52)-I52</f>
        <v>900</v>
      </c>
      <c r="K52" s="1053">
        <v>798</v>
      </c>
      <c r="L52" s="1052">
        <v>900</v>
      </c>
      <c r="M52" s="1052">
        <v>0</v>
      </c>
      <c r="N52" s="1053">
        <v>0</v>
      </c>
      <c r="O52" s="1053">
        <v>0</v>
      </c>
      <c r="P52" s="1053">
        <v>3285</v>
      </c>
      <c r="Q52" s="1053">
        <v>0</v>
      </c>
      <c r="R52" s="1053">
        <f>(L52+M52+N52+O52+P52)-Q52</f>
        <v>4185</v>
      </c>
      <c r="S52" s="1052">
        <v>4160</v>
      </c>
      <c r="T52" s="1052">
        <v>1000</v>
      </c>
      <c r="U52" s="1052">
        <v>0</v>
      </c>
      <c r="V52" s="1053">
        <v>0</v>
      </c>
      <c r="W52" s="1053">
        <v>0</v>
      </c>
      <c r="X52" s="1053">
        <v>600</v>
      </c>
      <c r="Y52" s="1053">
        <v>0</v>
      </c>
      <c r="Z52" s="1053">
        <f>(T52+U52+V52+W52+X52)-Y52</f>
        <v>1600</v>
      </c>
      <c r="AA52" s="1052">
        <v>1580</v>
      </c>
      <c r="AB52" s="1052">
        <v>1500</v>
      </c>
      <c r="AC52" s="1052">
        <v>0</v>
      </c>
      <c r="AD52" s="1053">
        <v>0</v>
      </c>
      <c r="AE52" s="1053">
        <v>0</v>
      </c>
      <c r="AF52" s="1053">
        <v>450</v>
      </c>
      <c r="AG52" s="1053">
        <v>0</v>
      </c>
      <c r="AH52" s="1053">
        <f>(AB52+AC52+AD52+AE52+AF52)-AG52</f>
        <v>1950</v>
      </c>
      <c r="AI52" s="1052">
        <v>1949.72</v>
      </c>
      <c r="AJ52" s="1052"/>
      <c r="AK52" s="1052">
        <v>0</v>
      </c>
      <c r="AL52" s="1053"/>
      <c r="AM52" s="1053">
        <v>0</v>
      </c>
      <c r="AN52" s="1053"/>
      <c r="AO52" s="1053"/>
      <c r="AP52" s="1053">
        <f>(AJ52+AK52+AL52+AM52+AN52)-AO52</f>
        <v>0</v>
      </c>
      <c r="AQ52" s="1052"/>
      <c r="AR52" s="1052">
        <v>1000</v>
      </c>
      <c r="AS52" s="1052">
        <v>0</v>
      </c>
      <c r="AT52" s="1053">
        <v>0</v>
      </c>
      <c r="AU52" s="1053">
        <v>0</v>
      </c>
      <c r="AV52" s="1053">
        <v>0</v>
      </c>
      <c r="AW52" s="1053">
        <v>0</v>
      </c>
      <c r="AX52" s="1053">
        <f>(AR52+AS52+AT52+AU52+AV52)-AW52</f>
        <v>1000</v>
      </c>
      <c r="AY52" s="1052"/>
      <c r="AZ52" s="1052"/>
    </row>
    <row r="53" spans="1:52" ht="19.5" customHeight="1" thickBot="1">
      <c r="A53" s="1593"/>
      <c r="B53" s="1596"/>
      <c r="C53" s="1085" t="s">
        <v>58</v>
      </c>
      <c r="D53" s="1055">
        <v>0</v>
      </c>
      <c r="E53" s="1055">
        <v>0</v>
      </c>
      <c r="F53" s="1059">
        <v>0</v>
      </c>
      <c r="G53" s="1059">
        <v>0</v>
      </c>
      <c r="H53" s="1059">
        <v>0</v>
      </c>
      <c r="I53" s="1059">
        <v>0</v>
      </c>
      <c r="J53" s="1056">
        <f>(D53+E53+F53+G53+H53)-I53</f>
        <v>0</v>
      </c>
      <c r="K53" s="1059">
        <v>0</v>
      </c>
      <c r="L53" s="1055">
        <v>0</v>
      </c>
      <c r="M53" s="1055">
        <v>0</v>
      </c>
      <c r="N53" s="1059">
        <v>0</v>
      </c>
      <c r="O53" s="1059">
        <v>0</v>
      </c>
      <c r="P53" s="1059">
        <v>0</v>
      </c>
      <c r="Q53" s="1059">
        <v>0</v>
      </c>
      <c r="R53" s="1056">
        <f>(L53+M53+N53+O53+P53)-Q53</f>
        <v>0</v>
      </c>
      <c r="S53" s="1055">
        <v>0</v>
      </c>
      <c r="T53" s="1055">
        <v>0</v>
      </c>
      <c r="U53" s="1055">
        <v>0</v>
      </c>
      <c r="V53" s="1059">
        <v>0</v>
      </c>
      <c r="W53" s="1059">
        <v>0</v>
      </c>
      <c r="X53" s="1059">
        <v>0</v>
      </c>
      <c r="Y53" s="1059">
        <v>0</v>
      </c>
      <c r="Z53" s="1056">
        <f>(T53+U53+V53+W53+X53)-Y53</f>
        <v>0</v>
      </c>
      <c r="AA53" s="1055">
        <v>0</v>
      </c>
      <c r="AB53" s="1055">
        <v>0</v>
      </c>
      <c r="AC53" s="1055">
        <v>0</v>
      </c>
      <c r="AD53" s="1059">
        <v>0</v>
      </c>
      <c r="AE53" s="1059">
        <v>0</v>
      </c>
      <c r="AF53" s="1059">
        <v>0</v>
      </c>
      <c r="AG53" s="1059">
        <v>0</v>
      </c>
      <c r="AH53" s="1056">
        <f>(AB53+AC53+AD53+AE53+AF53)-AG53</f>
        <v>0</v>
      </c>
      <c r="AI53" s="1055">
        <v>0</v>
      </c>
      <c r="AJ53" s="1055">
        <v>0</v>
      </c>
      <c r="AK53" s="1055">
        <v>0</v>
      </c>
      <c r="AL53" s="1059">
        <v>0</v>
      </c>
      <c r="AM53" s="1059">
        <v>0</v>
      </c>
      <c r="AN53" s="1059">
        <v>0</v>
      </c>
      <c r="AO53" s="1059">
        <v>0</v>
      </c>
      <c r="AP53" s="1056">
        <f>(AJ53+AK53+AL53+AM53+AN53)-AO53</f>
        <v>0</v>
      </c>
      <c r="AQ53" s="1055">
        <v>0</v>
      </c>
      <c r="AR53" s="1055">
        <v>0</v>
      </c>
      <c r="AS53" s="1055">
        <v>0</v>
      </c>
      <c r="AT53" s="1059">
        <v>0</v>
      </c>
      <c r="AU53" s="1059">
        <v>0</v>
      </c>
      <c r="AV53" s="1059">
        <v>0</v>
      </c>
      <c r="AW53" s="1059">
        <v>0</v>
      </c>
      <c r="AX53" s="1056">
        <f>(AR53+AS53+AT53+AU53+AV53)-AW53</f>
        <v>0</v>
      </c>
      <c r="AY53" s="1055">
        <v>0</v>
      </c>
      <c r="AZ53" s="1055">
        <v>0</v>
      </c>
    </row>
    <row r="54" spans="1:52" ht="30.75" customHeight="1" thickBot="1">
      <c r="A54" s="1594"/>
      <c r="B54" s="1597"/>
      <c r="C54" s="1086" t="s">
        <v>142</v>
      </c>
      <c r="D54" s="1058">
        <f aca="true" t="shared" si="15" ref="D54:K54">SUM(D52:D53)</f>
        <v>900</v>
      </c>
      <c r="E54" s="1058">
        <f t="shared" si="15"/>
        <v>0</v>
      </c>
      <c r="F54" s="1058">
        <f t="shared" si="15"/>
        <v>0</v>
      </c>
      <c r="G54" s="1058">
        <f t="shared" si="15"/>
        <v>0</v>
      </c>
      <c r="H54" s="1058">
        <f t="shared" si="15"/>
        <v>0</v>
      </c>
      <c r="I54" s="1058">
        <f t="shared" si="15"/>
        <v>0</v>
      </c>
      <c r="J54" s="1058">
        <f t="shared" si="15"/>
        <v>900</v>
      </c>
      <c r="K54" s="1058">
        <f t="shared" si="15"/>
        <v>798</v>
      </c>
      <c r="L54" s="1058">
        <f aca="true" t="shared" si="16" ref="L54:Q54">SUM(L52:L53)</f>
        <v>900</v>
      </c>
      <c r="M54" s="1058">
        <f t="shared" si="16"/>
        <v>0</v>
      </c>
      <c r="N54" s="1058">
        <f t="shared" si="16"/>
        <v>0</v>
      </c>
      <c r="O54" s="1058">
        <f t="shared" si="16"/>
        <v>0</v>
      </c>
      <c r="P54" s="1058">
        <f t="shared" si="16"/>
        <v>3285</v>
      </c>
      <c r="Q54" s="1058">
        <f t="shared" si="16"/>
        <v>0</v>
      </c>
      <c r="R54" s="1058">
        <f aca="true" t="shared" si="17" ref="R54:AZ54">SUM(R52:R53)</f>
        <v>4185</v>
      </c>
      <c r="S54" s="1058">
        <f t="shared" si="17"/>
        <v>4160</v>
      </c>
      <c r="T54" s="1058">
        <f t="shared" si="17"/>
        <v>1000</v>
      </c>
      <c r="U54" s="1058">
        <f t="shared" si="17"/>
        <v>0</v>
      </c>
      <c r="V54" s="1058">
        <f t="shared" si="17"/>
        <v>0</v>
      </c>
      <c r="W54" s="1058">
        <f t="shared" si="17"/>
        <v>0</v>
      </c>
      <c r="X54" s="1058">
        <f t="shared" si="17"/>
        <v>600</v>
      </c>
      <c r="Y54" s="1058">
        <f t="shared" si="17"/>
        <v>0</v>
      </c>
      <c r="Z54" s="1058">
        <f t="shared" si="17"/>
        <v>1600</v>
      </c>
      <c r="AA54" s="1058">
        <f t="shared" si="17"/>
        <v>1580</v>
      </c>
      <c r="AB54" s="1058">
        <f t="shared" si="17"/>
        <v>1500</v>
      </c>
      <c r="AC54" s="1058">
        <f t="shared" si="17"/>
        <v>0</v>
      </c>
      <c r="AD54" s="1058">
        <f t="shared" si="17"/>
        <v>0</v>
      </c>
      <c r="AE54" s="1058">
        <f t="shared" si="17"/>
        <v>0</v>
      </c>
      <c r="AF54" s="1058">
        <f t="shared" si="17"/>
        <v>450</v>
      </c>
      <c r="AG54" s="1058">
        <f t="shared" si="17"/>
        <v>0</v>
      </c>
      <c r="AH54" s="1058">
        <f t="shared" si="17"/>
        <v>1950</v>
      </c>
      <c r="AI54" s="1058">
        <f t="shared" si="17"/>
        <v>1949.72</v>
      </c>
      <c r="AJ54" s="1058">
        <f t="shared" si="17"/>
        <v>0</v>
      </c>
      <c r="AK54" s="1058">
        <f t="shared" si="17"/>
        <v>0</v>
      </c>
      <c r="AL54" s="1058">
        <f t="shared" si="17"/>
        <v>0</v>
      </c>
      <c r="AM54" s="1058">
        <f t="shared" si="17"/>
        <v>0</v>
      </c>
      <c r="AN54" s="1058">
        <f t="shared" si="17"/>
        <v>0</v>
      </c>
      <c r="AO54" s="1058">
        <f t="shared" si="17"/>
        <v>0</v>
      </c>
      <c r="AP54" s="1058">
        <f t="shared" si="17"/>
        <v>0</v>
      </c>
      <c r="AQ54" s="1058">
        <f t="shared" si="17"/>
        <v>0</v>
      </c>
      <c r="AR54" s="1058">
        <f t="shared" si="17"/>
        <v>1000</v>
      </c>
      <c r="AS54" s="1058">
        <f t="shared" si="17"/>
        <v>0</v>
      </c>
      <c r="AT54" s="1058">
        <f t="shared" si="17"/>
        <v>0</v>
      </c>
      <c r="AU54" s="1058">
        <f t="shared" si="17"/>
        <v>0</v>
      </c>
      <c r="AV54" s="1058">
        <f t="shared" si="17"/>
        <v>0</v>
      </c>
      <c r="AW54" s="1058">
        <f t="shared" si="17"/>
        <v>0</v>
      </c>
      <c r="AX54" s="1058">
        <f t="shared" si="17"/>
        <v>1000</v>
      </c>
      <c r="AY54" s="1058">
        <f t="shared" si="17"/>
        <v>0</v>
      </c>
      <c r="AZ54" s="1058">
        <f t="shared" si="17"/>
        <v>0</v>
      </c>
    </row>
    <row r="55" spans="1:52" ht="19.5" customHeight="1" thickBot="1">
      <c r="A55" s="1080"/>
      <c r="B55" s="1081"/>
      <c r="C55" s="1082"/>
      <c r="D55" s="1083"/>
      <c r="E55" s="1083"/>
      <c r="F55" s="1083"/>
      <c r="G55" s="1083"/>
      <c r="H55" s="1083"/>
      <c r="I55" s="1083"/>
      <c r="J55" s="1083"/>
      <c r="K55" s="1083"/>
      <c r="L55" s="1083"/>
      <c r="M55" s="1083"/>
      <c r="N55" s="1083"/>
      <c r="O55" s="1083"/>
      <c r="P55" s="1083"/>
      <c r="Q55" s="1083"/>
      <c r="R55" s="1083"/>
      <c r="S55" s="1083"/>
      <c r="T55" s="1083"/>
      <c r="U55" s="1083"/>
      <c r="V55" s="1083"/>
      <c r="W55" s="1083"/>
      <c r="X55" s="1083"/>
      <c r="Y55" s="1083"/>
      <c r="Z55" s="1083"/>
      <c r="AA55" s="1083"/>
      <c r="AB55" s="1083"/>
      <c r="AC55" s="1083"/>
      <c r="AD55" s="1083"/>
      <c r="AE55" s="1083"/>
      <c r="AF55" s="1083"/>
      <c r="AG55" s="1083"/>
      <c r="AH55" s="1083"/>
      <c r="AI55" s="1083"/>
      <c r="AJ55" s="1083"/>
      <c r="AK55" s="1083"/>
      <c r="AL55" s="1083"/>
      <c r="AM55" s="1083"/>
      <c r="AN55" s="1083"/>
      <c r="AO55" s="1083"/>
      <c r="AP55" s="1083"/>
      <c r="AQ55" s="1083"/>
      <c r="AR55" s="1083"/>
      <c r="AS55" s="1083"/>
      <c r="AT55" s="1083"/>
      <c r="AU55" s="1083"/>
      <c r="AV55" s="1083"/>
      <c r="AW55" s="1083"/>
      <c r="AX55" s="1083"/>
      <c r="AY55" s="1083"/>
      <c r="AZ55" s="1083"/>
    </row>
    <row r="56" spans="1:52" ht="22.5" customHeight="1">
      <c r="A56" s="1598" t="s">
        <v>43</v>
      </c>
      <c r="B56" s="1599"/>
      <c r="C56" s="1060" t="s">
        <v>78</v>
      </c>
      <c r="D56" s="1061" t="e">
        <f>D27+D28+D31+D34+#REF!+#REF!</f>
        <v>#REF!</v>
      </c>
      <c r="E56" s="1061" t="e">
        <f>E27+E28+E31+E34+#REF!+#REF!</f>
        <v>#REF!</v>
      </c>
      <c r="F56" s="1061" t="e">
        <f>F27+F28+F31+F34+#REF!+#REF!</f>
        <v>#REF!</v>
      </c>
      <c r="G56" s="1061" t="e">
        <f>G27+G28+G31+G34+#REF!+#REF!</f>
        <v>#REF!</v>
      </c>
      <c r="H56" s="1061" t="e">
        <f>H27+H28+H31+H34+#REF!+#REF!</f>
        <v>#REF!</v>
      </c>
      <c r="I56" s="1061" t="e">
        <f>I27+I28+I31+I34+#REF!+#REF!</f>
        <v>#REF!</v>
      </c>
      <c r="J56" s="1061" t="e">
        <f>J27+J28+J31+J34+#REF!+#REF!</f>
        <v>#REF!</v>
      </c>
      <c r="K56" s="1061" t="e">
        <f>K27+K28+K31+K34+#REF!+#REF!</f>
        <v>#REF!</v>
      </c>
      <c r="L56" s="1061" t="e">
        <f>L27+L28+L31+L34+#REF!+#REF!</f>
        <v>#REF!</v>
      </c>
      <c r="M56" s="1061" t="e">
        <f>M27+M28+M31+M34+#REF!+#REF!</f>
        <v>#REF!</v>
      </c>
      <c r="N56" s="1061" t="e">
        <f>N27+N28+N31+N34+#REF!+#REF!</f>
        <v>#REF!</v>
      </c>
      <c r="O56" s="1061" t="e">
        <f>O27+O28+O31+O34+#REF!+#REF!</f>
        <v>#REF!</v>
      </c>
      <c r="P56" s="1061" t="e">
        <f>P27+P28+P31+P34+#REF!+#REF!</f>
        <v>#REF!</v>
      </c>
      <c r="Q56" s="1061" t="e">
        <f>Q27+Q28+Q31+Q34+#REF!+#REF!</f>
        <v>#REF!</v>
      </c>
      <c r="R56" s="1061" t="e">
        <f>R27+R28+R31+R34+#REF!+#REF!</f>
        <v>#REF!</v>
      </c>
      <c r="S56" s="1061" t="e">
        <f>S27+S28+S31+S34+#REF!+#REF!</f>
        <v>#REF!</v>
      </c>
      <c r="T56" s="1061" t="e">
        <f>T27+T28+T31+T34+#REF!+#REF!</f>
        <v>#REF!</v>
      </c>
      <c r="U56" s="1061" t="e">
        <f>U27+U28+U31+U34+#REF!+#REF!</f>
        <v>#REF!</v>
      </c>
      <c r="V56" s="1061" t="e">
        <f>V27+V28+V31+V34+#REF!+#REF!</f>
        <v>#REF!</v>
      </c>
      <c r="W56" s="1061" t="e">
        <f>W27+W28+W31+W34+#REF!+#REF!</f>
        <v>#REF!</v>
      </c>
      <c r="X56" s="1061" t="e">
        <f>X27+X28+X31+X34+#REF!+#REF!</f>
        <v>#REF!</v>
      </c>
      <c r="Y56" s="1061" t="e">
        <f>Y27+Y28+Y31+Y34+#REF!+#REF!</f>
        <v>#REF!</v>
      </c>
      <c r="Z56" s="1061" t="e">
        <f>Z27+Z28+Z31+Z34+#REF!+#REF!</f>
        <v>#REF!</v>
      </c>
      <c r="AA56" s="1061" t="e">
        <f>AA27+AA28+AA31+AA34+#REF!+#REF!</f>
        <v>#REF!</v>
      </c>
      <c r="AB56" s="1061" t="e">
        <f>AB27+AB28+AB31+AB34+#REF!</f>
        <v>#REF!</v>
      </c>
      <c r="AC56" s="1061" t="e">
        <f>AC27+AC28+AC31+AC34+#REF!</f>
        <v>#REF!</v>
      </c>
      <c r="AD56" s="1061" t="e">
        <f>AD27+AD28+AD31+AD34+#REF!</f>
        <v>#REF!</v>
      </c>
      <c r="AE56" s="1061" t="e">
        <f>AE27+AE28+AE31+AE34+#REF!</f>
        <v>#REF!</v>
      </c>
      <c r="AF56" s="1061" t="e">
        <f>AF27+AF28+AF31+AF34+#REF!</f>
        <v>#REF!</v>
      </c>
      <c r="AG56" s="1061" t="e">
        <f>AG27+AG28+AG31+AG34+#REF!</f>
        <v>#REF!</v>
      </c>
      <c r="AH56" s="1061" t="e">
        <f>AH27+AH28+AH31+AH34+#REF!</f>
        <v>#REF!</v>
      </c>
      <c r="AI56" s="1061" t="e">
        <f>AI27+AI28+AI31+AI34+#REF!</f>
        <v>#REF!</v>
      </c>
      <c r="AJ56" s="1061">
        <f>AJ50+AJ54</f>
        <v>1500</v>
      </c>
      <c r="AK56" s="1061">
        <f aca="true" t="shared" si="18" ref="AK56:AZ56">AK50+AK54</f>
        <v>0</v>
      </c>
      <c r="AL56" s="1061">
        <f t="shared" si="18"/>
        <v>0</v>
      </c>
      <c r="AM56" s="1061">
        <f t="shared" si="18"/>
        <v>0</v>
      </c>
      <c r="AN56" s="1061">
        <f t="shared" si="18"/>
        <v>0</v>
      </c>
      <c r="AO56" s="1061"/>
      <c r="AP56" s="1061"/>
      <c r="AQ56" s="1061"/>
      <c r="AR56" s="1061">
        <f t="shared" si="18"/>
        <v>1500</v>
      </c>
      <c r="AS56" s="1061">
        <f t="shared" si="18"/>
        <v>0</v>
      </c>
      <c r="AT56" s="1061">
        <f t="shared" si="18"/>
        <v>0</v>
      </c>
      <c r="AU56" s="1061">
        <f t="shared" si="18"/>
        <v>0</v>
      </c>
      <c r="AV56" s="1061">
        <f t="shared" si="18"/>
        <v>0</v>
      </c>
      <c r="AW56" s="1061">
        <f t="shared" si="18"/>
        <v>0</v>
      </c>
      <c r="AX56" s="1061">
        <f t="shared" si="18"/>
        <v>1500</v>
      </c>
      <c r="AY56" s="1061">
        <f t="shared" si="18"/>
        <v>0</v>
      </c>
      <c r="AZ56" s="1061">
        <f t="shared" si="18"/>
        <v>0</v>
      </c>
    </row>
    <row r="57" spans="1:52" ht="22.5" customHeight="1" thickBot="1">
      <c r="A57" s="1600"/>
      <c r="B57" s="1601"/>
      <c r="C57" s="1062" t="s">
        <v>58</v>
      </c>
      <c r="D57" s="1063" t="e">
        <f>D29+D32+D36+#REF!</f>
        <v>#REF!</v>
      </c>
      <c r="E57" s="1063" t="e">
        <f>E29+E32+E36+#REF!</f>
        <v>#REF!</v>
      </c>
      <c r="F57" s="1063" t="e">
        <f>F29+F32+F36+#REF!</f>
        <v>#REF!</v>
      </c>
      <c r="G57" s="1063" t="e">
        <f>G29+G32+G36+#REF!</f>
        <v>#REF!</v>
      </c>
      <c r="H57" s="1063" t="e">
        <f>H29+H32+H36+#REF!</f>
        <v>#REF!</v>
      </c>
      <c r="I57" s="1063" t="e">
        <f>I29+I32+I36+#REF!</f>
        <v>#REF!</v>
      </c>
      <c r="J57" s="1063" t="e">
        <f>J29+J32+J36+#REF!</f>
        <v>#REF!</v>
      </c>
      <c r="K57" s="1063" t="e">
        <f>K29+K32+K36+#REF!</f>
        <v>#REF!</v>
      </c>
      <c r="L57" s="1063" t="e">
        <f>L29+L32+L36+#REF!</f>
        <v>#REF!</v>
      </c>
      <c r="M57" s="1063" t="e">
        <f>M29+M32+M36+#REF!</f>
        <v>#REF!</v>
      </c>
      <c r="N57" s="1063" t="e">
        <f>N29+N32+N36+#REF!</f>
        <v>#REF!</v>
      </c>
      <c r="O57" s="1063" t="e">
        <f>O29+O32+O36+#REF!</f>
        <v>#REF!</v>
      </c>
      <c r="P57" s="1063" t="e">
        <f>P29+P32+P36+#REF!</f>
        <v>#REF!</v>
      </c>
      <c r="Q57" s="1063" t="e">
        <f>Q29+Q32+Q36+#REF!</f>
        <v>#REF!</v>
      </c>
      <c r="R57" s="1063" t="e">
        <f>R29+R32+R36+#REF!</f>
        <v>#REF!</v>
      </c>
      <c r="S57" s="1063" t="e">
        <f>S29+S32+S36+#REF!</f>
        <v>#REF!</v>
      </c>
      <c r="T57" s="1063" t="e">
        <f>T29+T32+T36+#REF!</f>
        <v>#REF!</v>
      </c>
      <c r="U57" s="1063" t="e">
        <f>U29+U32+U36+#REF!</f>
        <v>#REF!</v>
      </c>
      <c r="V57" s="1063" t="e">
        <f>V29+V32+V36+#REF!</f>
        <v>#REF!</v>
      </c>
      <c r="W57" s="1063" t="e">
        <f>W29+W32+W36+#REF!</f>
        <v>#REF!</v>
      </c>
      <c r="X57" s="1063" t="e">
        <f>X29+X32+X36+#REF!</f>
        <v>#REF!</v>
      </c>
      <c r="Y57" s="1063" t="e">
        <f>Y29+Y32+Y36+#REF!</f>
        <v>#REF!</v>
      </c>
      <c r="Z57" s="1063" t="e">
        <f>Z29+Z32+Z36+#REF!</f>
        <v>#REF!</v>
      </c>
      <c r="AA57" s="1063" t="e">
        <f>AA29+AA32+AA36+#REF!</f>
        <v>#REF!</v>
      </c>
      <c r="AB57" s="1063" t="e">
        <f aca="true" t="shared" si="19" ref="AB57:AI57">AB29+AB32+AB36</f>
        <v>#REF!</v>
      </c>
      <c r="AC57" s="1063" t="e">
        <f t="shared" si="19"/>
        <v>#REF!</v>
      </c>
      <c r="AD57" s="1063" t="e">
        <f t="shared" si="19"/>
        <v>#REF!</v>
      </c>
      <c r="AE57" s="1063" t="e">
        <f t="shared" si="19"/>
        <v>#REF!</v>
      </c>
      <c r="AF57" s="1063" t="e">
        <f t="shared" si="19"/>
        <v>#REF!</v>
      </c>
      <c r="AG57" s="1063" t="e">
        <f t="shared" si="19"/>
        <v>#REF!</v>
      </c>
      <c r="AH57" s="1063" t="e">
        <f t="shared" si="19"/>
        <v>#REF!</v>
      </c>
      <c r="AI57" s="1063" t="e">
        <f t="shared" si="19"/>
        <v>#REF!</v>
      </c>
      <c r="AJ57" s="1063"/>
      <c r="AK57" s="1063">
        <f>AK29+AK32+AK36</f>
        <v>0</v>
      </c>
      <c r="AL57" s="1063"/>
      <c r="AM57" s="1063">
        <f>AM29+AM32+AM36</f>
        <v>0</v>
      </c>
      <c r="AN57" s="1063"/>
      <c r="AO57" s="1063"/>
      <c r="AP57" s="1063"/>
      <c r="AQ57" s="1063"/>
      <c r="AR57" s="1063"/>
      <c r="AS57" s="1063"/>
      <c r="AT57" s="1063">
        <f>AT29+AT32+AT36</f>
        <v>0</v>
      </c>
      <c r="AU57" s="1063">
        <f>AU29+AU32+AU36</f>
        <v>0</v>
      </c>
      <c r="AV57" s="1063"/>
      <c r="AW57" s="1063"/>
      <c r="AX57" s="1063"/>
      <c r="AY57" s="1063"/>
      <c r="AZ57" s="1063">
        <f>AZ29+AZ32+AZ36</f>
        <v>0</v>
      </c>
    </row>
    <row r="58" spans="1:52" ht="22.5" customHeight="1" thickBot="1">
      <c r="A58" s="1602"/>
      <c r="B58" s="1603"/>
      <c r="C58" s="1064" t="s">
        <v>142</v>
      </c>
      <c r="D58" s="1065" t="e">
        <f aca="true" t="shared" si="20" ref="D58:AZ58">SUM(D56:D57)</f>
        <v>#REF!</v>
      </c>
      <c r="E58" s="1065" t="e">
        <f t="shared" si="20"/>
        <v>#REF!</v>
      </c>
      <c r="F58" s="1065" t="e">
        <f t="shared" si="20"/>
        <v>#REF!</v>
      </c>
      <c r="G58" s="1065" t="e">
        <f t="shared" si="20"/>
        <v>#REF!</v>
      </c>
      <c r="H58" s="1065" t="e">
        <f t="shared" si="20"/>
        <v>#REF!</v>
      </c>
      <c r="I58" s="1065" t="e">
        <f t="shared" si="20"/>
        <v>#REF!</v>
      </c>
      <c r="J58" s="1065" t="e">
        <f t="shared" si="20"/>
        <v>#REF!</v>
      </c>
      <c r="K58" s="1065" t="e">
        <f t="shared" si="20"/>
        <v>#REF!</v>
      </c>
      <c r="L58" s="1065" t="e">
        <f t="shared" si="20"/>
        <v>#REF!</v>
      </c>
      <c r="M58" s="1065" t="e">
        <f t="shared" si="20"/>
        <v>#REF!</v>
      </c>
      <c r="N58" s="1065" t="e">
        <f t="shared" si="20"/>
        <v>#REF!</v>
      </c>
      <c r="O58" s="1065" t="e">
        <f t="shared" si="20"/>
        <v>#REF!</v>
      </c>
      <c r="P58" s="1065" t="e">
        <f t="shared" si="20"/>
        <v>#REF!</v>
      </c>
      <c r="Q58" s="1065" t="e">
        <f t="shared" si="20"/>
        <v>#REF!</v>
      </c>
      <c r="R58" s="1065" t="e">
        <f t="shared" si="20"/>
        <v>#REF!</v>
      </c>
      <c r="S58" s="1065" t="e">
        <f t="shared" si="20"/>
        <v>#REF!</v>
      </c>
      <c r="T58" s="1065" t="e">
        <f t="shared" si="20"/>
        <v>#REF!</v>
      </c>
      <c r="U58" s="1065" t="e">
        <f t="shared" si="20"/>
        <v>#REF!</v>
      </c>
      <c r="V58" s="1065" t="e">
        <f t="shared" si="20"/>
        <v>#REF!</v>
      </c>
      <c r="W58" s="1065" t="e">
        <f t="shared" si="20"/>
        <v>#REF!</v>
      </c>
      <c r="X58" s="1065" t="e">
        <f t="shared" si="20"/>
        <v>#REF!</v>
      </c>
      <c r="Y58" s="1065" t="e">
        <f t="shared" si="20"/>
        <v>#REF!</v>
      </c>
      <c r="Z58" s="1065" t="e">
        <f t="shared" si="20"/>
        <v>#REF!</v>
      </c>
      <c r="AA58" s="1065" t="e">
        <f t="shared" si="20"/>
        <v>#REF!</v>
      </c>
      <c r="AB58" s="1065" t="e">
        <f t="shared" si="20"/>
        <v>#REF!</v>
      </c>
      <c r="AC58" s="1065" t="e">
        <f t="shared" si="20"/>
        <v>#REF!</v>
      </c>
      <c r="AD58" s="1065" t="e">
        <f t="shared" si="20"/>
        <v>#REF!</v>
      </c>
      <c r="AE58" s="1065" t="e">
        <f t="shared" si="20"/>
        <v>#REF!</v>
      </c>
      <c r="AF58" s="1065" t="e">
        <f t="shared" si="20"/>
        <v>#REF!</v>
      </c>
      <c r="AG58" s="1065" t="e">
        <f t="shared" si="20"/>
        <v>#REF!</v>
      </c>
      <c r="AH58" s="1065" t="e">
        <f t="shared" si="20"/>
        <v>#REF!</v>
      </c>
      <c r="AI58" s="1065" t="e">
        <f t="shared" si="20"/>
        <v>#REF!</v>
      </c>
      <c r="AJ58" s="1065">
        <f t="shared" si="20"/>
        <v>1500</v>
      </c>
      <c r="AK58" s="1065">
        <f t="shared" si="20"/>
        <v>0</v>
      </c>
      <c r="AL58" s="1065">
        <f t="shared" si="20"/>
        <v>0</v>
      </c>
      <c r="AM58" s="1065">
        <f t="shared" si="20"/>
        <v>0</v>
      </c>
      <c r="AN58" s="1065">
        <f t="shared" si="20"/>
        <v>0</v>
      </c>
      <c r="AO58" s="1065">
        <f t="shared" si="20"/>
        <v>0</v>
      </c>
      <c r="AP58" s="1065">
        <f t="shared" si="20"/>
        <v>0</v>
      </c>
      <c r="AQ58" s="1065">
        <f t="shared" si="20"/>
        <v>0</v>
      </c>
      <c r="AR58" s="1065">
        <f t="shared" si="20"/>
        <v>1500</v>
      </c>
      <c r="AS58" s="1065">
        <f t="shared" si="20"/>
        <v>0</v>
      </c>
      <c r="AT58" s="1065">
        <f t="shared" si="20"/>
        <v>0</v>
      </c>
      <c r="AU58" s="1065">
        <f t="shared" si="20"/>
        <v>0</v>
      </c>
      <c r="AV58" s="1065">
        <f t="shared" si="20"/>
        <v>0</v>
      </c>
      <c r="AW58" s="1065">
        <f t="shared" si="20"/>
        <v>0</v>
      </c>
      <c r="AX58" s="1065">
        <f t="shared" si="20"/>
        <v>1500</v>
      </c>
      <c r="AY58" s="1065">
        <f t="shared" si="20"/>
        <v>0</v>
      </c>
      <c r="AZ58" s="1065">
        <f t="shared" si="20"/>
        <v>0</v>
      </c>
    </row>
    <row r="59" ht="12.75" customHeight="1"/>
    <row r="60" ht="12.75" customHeight="1"/>
    <row r="61" spans="2:25" ht="12.75" customHeight="1">
      <c r="B61" s="619" t="s">
        <v>757</v>
      </c>
      <c r="C61" s="619"/>
      <c r="D61" s="620"/>
      <c r="E61" s="620"/>
      <c r="F61" s="620"/>
      <c r="G61" s="620"/>
      <c r="H61" s="620"/>
      <c r="I61" s="620"/>
      <c r="J61" s="620"/>
      <c r="K61" s="620"/>
      <c r="L61" s="620"/>
      <c r="M61" s="620"/>
      <c r="N61" s="620"/>
      <c r="O61" s="620"/>
      <c r="P61" s="620"/>
      <c r="Q61" s="620"/>
      <c r="R61" s="620"/>
      <c r="S61" s="620"/>
      <c r="T61" s="620"/>
      <c r="U61" s="620"/>
      <c r="V61" s="620"/>
      <c r="W61" s="620"/>
      <c r="X61" s="620"/>
      <c r="Y61" s="620"/>
    </row>
    <row r="62" spans="2:25" ht="12.75">
      <c r="B62" s="619"/>
      <c r="C62" s="619"/>
      <c r="D62" s="620"/>
      <c r="E62" s="620"/>
      <c r="F62" s="620"/>
      <c r="G62" s="620"/>
      <c r="H62" s="620"/>
      <c r="I62" s="620"/>
      <c r="J62" s="620"/>
      <c r="K62" s="620"/>
      <c r="L62" s="620"/>
      <c r="M62" s="620"/>
      <c r="N62" s="620"/>
      <c r="O62" s="620"/>
      <c r="P62" s="620"/>
      <c r="Q62" s="620"/>
      <c r="R62" s="620"/>
      <c r="S62" s="620"/>
      <c r="T62" s="620"/>
      <c r="U62" s="620"/>
      <c r="V62" s="620"/>
      <c r="W62" s="620"/>
      <c r="X62" s="620"/>
      <c r="Y62" s="620"/>
    </row>
    <row r="63" spans="2:25" ht="12.75">
      <c r="B63" s="619"/>
      <c r="C63" s="619"/>
      <c r="D63" s="620"/>
      <c r="E63" s="620"/>
      <c r="F63" s="620"/>
      <c r="G63" s="620"/>
      <c r="H63" s="620"/>
      <c r="I63" s="620"/>
      <c r="J63" s="620"/>
      <c r="K63" s="620"/>
      <c r="L63" s="620"/>
      <c r="M63" s="620"/>
      <c r="N63" s="620"/>
      <c r="O63" s="620"/>
      <c r="P63" s="620"/>
      <c r="Q63" s="620"/>
      <c r="R63" s="620"/>
      <c r="S63" s="620"/>
      <c r="T63" s="620"/>
      <c r="U63" s="620"/>
      <c r="V63" s="620"/>
      <c r="W63" s="620"/>
      <c r="X63" s="620"/>
      <c r="Y63" s="620"/>
    </row>
    <row r="66" spans="1:50" s="18" customFormat="1" ht="22.5" customHeight="1">
      <c r="A66" s="1323" t="s">
        <v>754</v>
      </c>
      <c r="B66" s="1323"/>
      <c r="C66" s="1323"/>
      <c r="D66" s="1323"/>
      <c r="E66" s="1323"/>
      <c r="F66" s="1323"/>
      <c r="G66" s="1323"/>
      <c r="H66" s="1323"/>
      <c r="I66" s="1323"/>
      <c r="J66" s="1323"/>
      <c r="K66" s="1323"/>
      <c r="L66" s="1323"/>
      <c r="M66" s="1323"/>
      <c r="N66" s="1323"/>
      <c r="O66" s="1323"/>
      <c r="P66" s="1323"/>
      <c r="Q66" s="1323"/>
      <c r="R66" s="1323"/>
      <c r="S66" s="1323"/>
      <c r="T66" s="1323"/>
      <c r="U66" s="1323"/>
      <c r="V66" s="1323"/>
      <c r="W66" s="1323"/>
      <c r="X66" s="1323"/>
      <c r="Y66" s="1323"/>
      <c r="Z66" s="1323"/>
      <c r="AA66" s="1323"/>
      <c r="AB66" s="1323"/>
      <c r="AC66" s="1323"/>
      <c r="AD66" s="1323"/>
      <c r="AE66" s="1323"/>
      <c r="AF66" s="1323"/>
      <c r="AG66" s="1323"/>
      <c r="AH66" s="1323"/>
      <c r="AI66" s="1323"/>
      <c r="AJ66" s="1323"/>
      <c r="AK66" s="1323"/>
      <c r="AL66" s="1323"/>
      <c r="AM66" s="1323"/>
      <c r="AN66" s="1323"/>
      <c r="AO66" s="1323"/>
      <c r="AP66" s="1323"/>
      <c r="AQ66" s="1323"/>
      <c r="AR66" s="1323"/>
      <c r="AS66" s="1323"/>
      <c r="AT66" s="1323"/>
      <c r="AU66" s="1323"/>
      <c r="AV66" s="1323"/>
      <c r="AW66" s="1323"/>
      <c r="AX66" s="1323"/>
    </row>
    <row r="67" ht="12.75" customHeight="1"/>
    <row r="68" spans="1:37" s="14" customFormat="1" ht="21.75" customHeight="1">
      <c r="A68" s="259" t="s">
        <v>85</v>
      </c>
      <c r="B68" s="259"/>
      <c r="C68" s="260"/>
      <c r="D68" s="259"/>
      <c r="E68" s="259"/>
      <c r="F68" s="260"/>
      <c r="G68" s="261"/>
      <c r="H68" s="261"/>
      <c r="I68" s="261"/>
      <c r="J68" s="261"/>
      <c r="K68" s="261"/>
      <c r="L68" s="261"/>
      <c r="M68" s="261"/>
      <c r="N68" s="261"/>
      <c r="O68" s="261"/>
      <c r="P68" s="261"/>
      <c r="Q68" s="261"/>
      <c r="R68" s="261"/>
      <c r="S68" s="261"/>
      <c r="T68" s="261"/>
      <c r="U68" s="261"/>
      <c r="V68" s="261"/>
      <c r="W68" s="261"/>
      <c r="X68" s="261"/>
      <c r="Y68" s="261"/>
      <c r="Z68" s="261"/>
      <c r="AA68" s="261"/>
      <c r="AB68" s="261"/>
      <c r="AC68" s="261"/>
      <c r="AD68" s="261"/>
      <c r="AE68" s="261"/>
      <c r="AF68" s="261"/>
      <c r="AG68" s="261"/>
      <c r="AH68" s="261"/>
      <c r="AI68" s="261"/>
      <c r="AJ68" s="259"/>
      <c r="AK68" s="259"/>
    </row>
    <row r="69" spans="1:44" s="14" customFormat="1" ht="21.75" customHeight="1" thickBot="1">
      <c r="A69" s="262" t="s">
        <v>140</v>
      </c>
      <c r="B69" s="262"/>
      <c r="C69" s="263"/>
      <c r="D69" s="264"/>
      <c r="E69" s="264"/>
      <c r="F69" s="264"/>
      <c r="G69" s="264"/>
      <c r="H69" s="264"/>
      <c r="I69" s="264"/>
      <c r="J69" s="265"/>
      <c r="K69" s="266"/>
      <c r="L69" s="266"/>
      <c r="M69" s="266"/>
      <c r="N69" s="264"/>
      <c r="O69" s="264"/>
      <c r="P69" s="264"/>
      <c r="Q69" s="264"/>
      <c r="R69" s="265"/>
      <c r="S69" s="267"/>
      <c r="T69" s="266"/>
      <c r="U69" s="266"/>
      <c r="V69" s="264"/>
      <c r="W69" s="264"/>
      <c r="X69" s="264"/>
      <c r="Y69" s="264"/>
      <c r="Z69" s="265"/>
      <c r="AA69" s="267"/>
      <c r="AB69" s="266"/>
      <c r="AC69" s="266"/>
      <c r="AD69" s="264"/>
      <c r="AE69" s="264"/>
      <c r="AF69" s="264"/>
      <c r="AG69" s="264"/>
      <c r="AH69" s="265"/>
      <c r="AI69" s="267"/>
      <c r="AJ69" s="262"/>
      <c r="AK69" s="262"/>
      <c r="AL69" s="20"/>
      <c r="AM69" s="20"/>
      <c r="AN69" s="20"/>
      <c r="AO69" s="20"/>
      <c r="AP69" s="20"/>
      <c r="AQ69" s="20"/>
      <c r="AR69" s="20"/>
    </row>
    <row r="70" spans="1:51" s="23" customFormat="1" ht="30" customHeight="1" thickBot="1">
      <c r="A70" s="1619" t="s">
        <v>251</v>
      </c>
      <c r="B70" s="1619" t="s">
        <v>144</v>
      </c>
      <c r="C70" s="1619" t="s">
        <v>252</v>
      </c>
      <c r="D70" s="1622" t="s">
        <v>259</v>
      </c>
      <c r="E70" s="1623"/>
      <c r="F70" s="1623"/>
      <c r="G70" s="1623"/>
      <c r="H70" s="1623"/>
      <c r="I70" s="1623"/>
      <c r="J70" s="1624"/>
      <c r="K70" s="1625"/>
      <c r="L70" s="1626" t="s">
        <v>159</v>
      </c>
      <c r="M70" s="1627"/>
      <c r="N70" s="1627"/>
      <c r="O70" s="1627"/>
      <c r="P70" s="1627"/>
      <c r="Q70" s="1627"/>
      <c r="R70" s="1627"/>
      <c r="S70" s="1628"/>
      <c r="T70" s="1626" t="s">
        <v>155</v>
      </c>
      <c r="U70" s="1627"/>
      <c r="V70" s="1627"/>
      <c r="W70" s="1627"/>
      <c r="X70" s="1627"/>
      <c r="Y70" s="1627"/>
      <c r="Z70" s="1627"/>
      <c r="AA70" s="1628"/>
      <c r="AB70" s="1629" t="s">
        <v>264</v>
      </c>
      <c r="AC70" s="1630"/>
      <c r="AD70" s="1630"/>
      <c r="AE70" s="1630"/>
      <c r="AF70" s="1630"/>
      <c r="AG70" s="1630"/>
      <c r="AH70" s="1630"/>
      <c r="AI70" s="1631"/>
      <c r="AJ70" s="1632" t="s">
        <v>459</v>
      </c>
      <c r="AK70" s="1633"/>
      <c r="AL70" s="1633"/>
      <c r="AM70" s="1633"/>
      <c r="AN70" s="1633"/>
      <c r="AO70" s="1633"/>
      <c r="AP70" s="1633"/>
      <c r="AQ70" s="1634"/>
      <c r="AR70" s="1632" t="s">
        <v>750</v>
      </c>
      <c r="AS70" s="1633"/>
      <c r="AT70" s="1633"/>
      <c r="AU70" s="1633"/>
      <c r="AV70" s="1633"/>
      <c r="AW70" s="1633"/>
      <c r="AX70" s="1633"/>
      <c r="AY70" s="1634"/>
    </row>
    <row r="71" spans="1:51" s="23" customFormat="1" ht="30" customHeight="1" thickBot="1">
      <c r="A71" s="1620"/>
      <c r="B71" s="1620"/>
      <c r="C71" s="1620"/>
      <c r="D71" s="1635" t="s">
        <v>379</v>
      </c>
      <c r="E71" s="1637" t="s">
        <v>253</v>
      </c>
      <c r="F71" s="1638" t="s">
        <v>254</v>
      </c>
      <c r="G71" s="1639"/>
      <c r="H71" s="1638" t="s">
        <v>255</v>
      </c>
      <c r="I71" s="1639"/>
      <c r="J71" s="1635" t="s">
        <v>380</v>
      </c>
      <c r="K71" s="1635" t="s">
        <v>381</v>
      </c>
      <c r="L71" s="1637" t="s">
        <v>261</v>
      </c>
      <c r="M71" s="1637" t="s">
        <v>253</v>
      </c>
      <c r="N71" s="1638" t="s">
        <v>254</v>
      </c>
      <c r="O71" s="1639"/>
      <c r="P71" s="1638" t="s">
        <v>255</v>
      </c>
      <c r="Q71" s="1639"/>
      <c r="R71" s="1637" t="s">
        <v>262</v>
      </c>
      <c r="S71" s="1637" t="s">
        <v>260</v>
      </c>
      <c r="T71" s="1637" t="s">
        <v>270</v>
      </c>
      <c r="U71" s="1637" t="s">
        <v>253</v>
      </c>
      <c r="V71" s="1638" t="s">
        <v>254</v>
      </c>
      <c r="W71" s="1639"/>
      <c r="X71" s="1638" t="s">
        <v>255</v>
      </c>
      <c r="Y71" s="1639"/>
      <c r="Z71" s="1637" t="s">
        <v>271</v>
      </c>
      <c r="AA71" s="1637" t="s">
        <v>260</v>
      </c>
      <c r="AB71" s="1637" t="s">
        <v>377</v>
      </c>
      <c r="AC71" s="1637" t="s">
        <v>253</v>
      </c>
      <c r="AD71" s="1638" t="s">
        <v>254</v>
      </c>
      <c r="AE71" s="1639"/>
      <c r="AF71" s="1638" t="s">
        <v>255</v>
      </c>
      <c r="AG71" s="1639"/>
      <c r="AH71" s="1637" t="s">
        <v>378</v>
      </c>
      <c r="AI71" s="1637" t="s">
        <v>475</v>
      </c>
      <c r="AJ71" s="1641" t="s">
        <v>463</v>
      </c>
      <c r="AK71" s="1641" t="s">
        <v>253</v>
      </c>
      <c r="AL71" s="1645" t="s">
        <v>254</v>
      </c>
      <c r="AM71" s="1646"/>
      <c r="AN71" s="1645" t="s">
        <v>255</v>
      </c>
      <c r="AO71" s="1646"/>
      <c r="AP71" s="1641" t="s">
        <v>752</v>
      </c>
      <c r="AQ71" s="1641" t="s">
        <v>672</v>
      </c>
      <c r="AR71" s="1641" t="s">
        <v>751</v>
      </c>
      <c r="AS71" s="1641" t="s">
        <v>253</v>
      </c>
      <c r="AT71" s="1645" t="s">
        <v>254</v>
      </c>
      <c r="AU71" s="1646"/>
      <c r="AV71" s="1645" t="s">
        <v>255</v>
      </c>
      <c r="AW71" s="1646"/>
      <c r="AX71" s="1641" t="s">
        <v>476</v>
      </c>
      <c r="AY71" s="1066"/>
    </row>
    <row r="72" spans="1:51" s="23" customFormat="1" ht="30" customHeight="1" thickBot="1">
      <c r="A72" s="1621"/>
      <c r="B72" s="1621"/>
      <c r="C72" s="1621"/>
      <c r="D72" s="1636"/>
      <c r="E72" s="1557"/>
      <c r="F72" s="268" t="s">
        <v>256</v>
      </c>
      <c r="G72" s="268" t="s">
        <v>257</v>
      </c>
      <c r="H72" s="268" t="s">
        <v>254</v>
      </c>
      <c r="I72" s="268" t="s">
        <v>258</v>
      </c>
      <c r="J72" s="1636"/>
      <c r="K72" s="1636"/>
      <c r="L72" s="1640"/>
      <c r="M72" s="1640"/>
      <c r="N72" s="268" t="s">
        <v>256</v>
      </c>
      <c r="O72" s="268" t="s">
        <v>257</v>
      </c>
      <c r="P72" s="268" t="s">
        <v>254</v>
      </c>
      <c r="Q72" s="268" t="s">
        <v>258</v>
      </c>
      <c r="R72" s="1640"/>
      <c r="S72" s="1640"/>
      <c r="T72" s="1640"/>
      <c r="U72" s="1640"/>
      <c r="V72" s="268" t="s">
        <v>256</v>
      </c>
      <c r="W72" s="268" t="s">
        <v>257</v>
      </c>
      <c r="X72" s="268" t="s">
        <v>254</v>
      </c>
      <c r="Y72" s="268" t="s">
        <v>258</v>
      </c>
      <c r="Z72" s="1640"/>
      <c r="AA72" s="1640"/>
      <c r="AB72" s="1640"/>
      <c r="AC72" s="1640"/>
      <c r="AD72" s="268" t="s">
        <v>256</v>
      </c>
      <c r="AE72" s="268" t="s">
        <v>257</v>
      </c>
      <c r="AF72" s="268" t="s">
        <v>254</v>
      </c>
      <c r="AG72" s="268" t="s">
        <v>258</v>
      </c>
      <c r="AH72" s="1640"/>
      <c r="AI72" s="1640"/>
      <c r="AJ72" s="1642"/>
      <c r="AK72" s="1642"/>
      <c r="AL72" s="615" t="s">
        <v>256</v>
      </c>
      <c r="AM72" s="615" t="s">
        <v>257</v>
      </c>
      <c r="AN72" s="615" t="s">
        <v>254</v>
      </c>
      <c r="AO72" s="615" t="s">
        <v>258</v>
      </c>
      <c r="AP72" s="1642"/>
      <c r="AQ72" s="1642"/>
      <c r="AR72" s="1642"/>
      <c r="AS72" s="1642"/>
      <c r="AT72" s="615" t="s">
        <v>256</v>
      </c>
      <c r="AU72" s="615" t="s">
        <v>257</v>
      </c>
      <c r="AV72" s="615" t="s">
        <v>254</v>
      </c>
      <c r="AW72" s="615" t="s">
        <v>258</v>
      </c>
      <c r="AX72" s="1642"/>
      <c r="AY72" s="1036" t="s">
        <v>747</v>
      </c>
    </row>
    <row r="73" spans="1:51" ht="36" customHeight="1">
      <c r="A73" s="1647" t="s">
        <v>382</v>
      </c>
      <c r="B73" s="1649" t="s">
        <v>44</v>
      </c>
      <c r="C73" s="1067" t="s">
        <v>78</v>
      </c>
      <c r="D73" s="1068">
        <v>750</v>
      </c>
      <c r="E73" s="1068">
        <v>0</v>
      </c>
      <c r="F73" s="1068">
        <v>0</v>
      </c>
      <c r="G73" s="1068">
        <v>0</v>
      </c>
      <c r="H73" s="1068">
        <v>0</v>
      </c>
      <c r="I73" s="1068">
        <v>748</v>
      </c>
      <c r="J73" s="1069">
        <f>(D73+E73+F73+G73+H73)-I73</f>
        <v>2</v>
      </c>
      <c r="K73" s="1068">
        <v>0</v>
      </c>
      <c r="L73" s="1068">
        <v>900</v>
      </c>
      <c r="M73" s="1068">
        <v>0</v>
      </c>
      <c r="N73" s="1068">
        <v>0</v>
      </c>
      <c r="O73" s="1068">
        <v>0</v>
      </c>
      <c r="P73" s="1068">
        <v>750</v>
      </c>
      <c r="Q73" s="1068">
        <v>0</v>
      </c>
      <c r="R73" s="1069">
        <f>(L73+M73+N73+O73+P73)-Q73</f>
        <v>1650</v>
      </c>
      <c r="S73" s="1068">
        <v>1390</v>
      </c>
      <c r="T73" s="1068">
        <v>750</v>
      </c>
      <c r="U73" s="1068">
        <v>0</v>
      </c>
      <c r="V73" s="1068">
        <v>0</v>
      </c>
      <c r="W73" s="1068">
        <v>0</v>
      </c>
      <c r="X73" s="1068"/>
      <c r="Y73" s="1068">
        <v>655</v>
      </c>
      <c r="Z73" s="1069">
        <f>(T73+U73+V73+W73+X73)-Y73</f>
        <v>95</v>
      </c>
      <c r="AA73" s="1068">
        <v>80</v>
      </c>
      <c r="AB73" s="1068">
        <v>2</v>
      </c>
      <c r="AC73" s="1068">
        <v>0</v>
      </c>
      <c r="AD73" s="1068">
        <v>0</v>
      </c>
      <c r="AE73" s="1068">
        <v>0</v>
      </c>
      <c r="AF73" s="1068">
        <v>0</v>
      </c>
      <c r="AG73" s="1068">
        <v>0</v>
      </c>
      <c r="AH73" s="1069">
        <f>(AB73+AC73+AD73+AE73+AF73)-AG73</f>
        <v>2</v>
      </c>
      <c r="AI73" s="1068"/>
      <c r="AJ73" s="1068">
        <v>2500</v>
      </c>
      <c r="AK73" s="1068">
        <v>0</v>
      </c>
      <c r="AL73" s="1068">
        <v>0</v>
      </c>
      <c r="AM73" s="1068">
        <v>0</v>
      </c>
      <c r="AN73" s="1068">
        <v>0</v>
      </c>
      <c r="AO73" s="1068">
        <v>0</v>
      </c>
      <c r="AP73" s="1069">
        <f>(AJ73+AK73+AL73+AM73+AN73)-AO73</f>
        <v>2500</v>
      </c>
      <c r="AQ73" s="1068">
        <v>1497</v>
      </c>
      <c r="AR73" s="1068">
        <v>2500</v>
      </c>
      <c r="AS73" s="1068">
        <v>0</v>
      </c>
      <c r="AT73" s="1068">
        <v>0</v>
      </c>
      <c r="AU73" s="1068">
        <v>0</v>
      </c>
      <c r="AV73" s="1068">
        <v>0</v>
      </c>
      <c r="AW73" s="1068">
        <v>0</v>
      </c>
      <c r="AX73" s="1069">
        <f>(AR73+AS73+AT73+AU73+AV73)-AW73</f>
        <v>2500</v>
      </c>
      <c r="AY73" s="1068"/>
    </row>
    <row r="74" spans="1:51" ht="33.75" customHeight="1" thickBot="1">
      <c r="A74" s="1648"/>
      <c r="B74" s="1650"/>
      <c r="C74" s="1070" t="s">
        <v>58</v>
      </c>
      <c r="D74" s="1071">
        <v>0</v>
      </c>
      <c r="E74" s="1071">
        <v>0</v>
      </c>
      <c r="F74" s="1071">
        <v>0</v>
      </c>
      <c r="G74" s="1071">
        <v>0</v>
      </c>
      <c r="H74" s="1071">
        <v>0</v>
      </c>
      <c r="I74" s="1071">
        <v>0</v>
      </c>
      <c r="J74" s="1072">
        <f>(D74+E74+F74+G74+H74)-I74</f>
        <v>0</v>
      </c>
      <c r="K74" s="1071">
        <v>0</v>
      </c>
      <c r="L74" s="1071">
        <v>0</v>
      </c>
      <c r="M74" s="1071">
        <v>0</v>
      </c>
      <c r="N74" s="1071">
        <v>0</v>
      </c>
      <c r="O74" s="1071">
        <v>0</v>
      </c>
      <c r="P74" s="1071">
        <v>0</v>
      </c>
      <c r="Q74" s="1071">
        <v>0</v>
      </c>
      <c r="R74" s="1072">
        <f>(L74+M74+N74+O74+P74)-Q74</f>
        <v>0</v>
      </c>
      <c r="S74" s="1071">
        <v>0</v>
      </c>
      <c r="T74" s="1071">
        <v>0</v>
      </c>
      <c r="U74" s="1071">
        <v>0</v>
      </c>
      <c r="V74" s="1071">
        <v>0</v>
      </c>
      <c r="W74" s="1071">
        <v>0</v>
      </c>
      <c r="X74" s="1071">
        <v>0</v>
      </c>
      <c r="Y74" s="1071">
        <v>0</v>
      </c>
      <c r="Z74" s="1072">
        <f>(T74+U74+V74+W74+X74)-Y74</f>
        <v>0</v>
      </c>
      <c r="AA74" s="1071">
        <v>0</v>
      </c>
      <c r="AB74" s="1071">
        <v>0</v>
      </c>
      <c r="AC74" s="1071">
        <v>0</v>
      </c>
      <c r="AD74" s="1071">
        <v>0</v>
      </c>
      <c r="AE74" s="1071">
        <v>0</v>
      </c>
      <c r="AF74" s="1071">
        <v>0</v>
      </c>
      <c r="AG74" s="1071">
        <v>0</v>
      </c>
      <c r="AH74" s="1072">
        <f>(AB74+AC74+AD74+AE74+AF74)-AG74</f>
        <v>0</v>
      </c>
      <c r="AI74" s="1071">
        <v>0</v>
      </c>
      <c r="AJ74" s="1071">
        <v>0</v>
      </c>
      <c r="AK74" s="1071">
        <v>0</v>
      </c>
      <c r="AL74" s="1071">
        <v>0</v>
      </c>
      <c r="AM74" s="1071">
        <v>0</v>
      </c>
      <c r="AN74" s="1071">
        <v>0</v>
      </c>
      <c r="AO74" s="1071">
        <v>0</v>
      </c>
      <c r="AP74" s="1072">
        <f>(AJ74+AK74+AL74+AM74+AN74)-AO74</f>
        <v>0</v>
      </c>
      <c r="AQ74" s="1071">
        <v>0</v>
      </c>
      <c r="AR74" s="1071">
        <v>0</v>
      </c>
      <c r="AS74" s="1071">
        <v>0</v>
      </c>
      <c r="AT74" s="1071">
        <v>0</v>
      </c>
      <c r="AU74" s="1071">
        <v>0</v>
      </c>
      <c r="AV74" s="1071">
        <v>0</v>
      </c>
      <c r="AW74" s="1071">
        <v>0</v>
      </c>
      <c r="AX74" s="1072">
        <f>(AR74+AS74+AT74+AU74+AV74)-AW74</f>
        <v>0</v>
      </c>
      <c r="AY74" s="1071">
        <v>0</v>
      </c>
    </row>
    <row r="75" spans="1:51" s="23" customFormat="1" ht="19.5" customHeight="1" hidden="1">
      <c r="A75" s="1073"/>
      <c r="B75" s="1074"/>
      <c r="C75" s="1075"/>
      <c r="D75" s="1076">
        <v>0</v>
      </c>
      <c r="E75" s="1076">
        <v>0</v>
      </c>
      <c r="F75" s="1076">
        <v>0</v>
      </c>
      <c r="G75" s="1076">
        <v>0</v>
      </c>
      <c r="H75" s="1076">
        <v>0</v>
      </c>
      <c r="I75" s="1076">
        <v>0</v>
      </c>
      <c r="J75" s="1076">
        <f>(D75+E75+F75+G75+H75)-I75</f>
        <v>0</v>
      </c>
      <c r="K75" s="1076">
        <v>0</v>
      </c>
      <c r="L75" s="1077">
        <v>0</v>
      </c>
      <c r="M75" s="1076">
        <v>0</v>
      </c>
      <c r="N75" s="1076">
        <v>0</v>
      </c>
      <c r="O75" s="1076">
        <v>0</v>
      </c>
      <c r="P75" s="1076">
        <v>0</v>
      </c>
      <c r="Q75" s="1076">
        <v>0</v>
      </c>
      <c r="R75" s="1076">
        <f>(L75+M75+N75+O75+P75)-Q75</f>
        <v>0</v>
      </c>
      <c r="S75" s="1077">
        <v>0</v>
      </c>
      <c r="T75" s="1077">
        <v>0</v>
      </c>
      <c r="U75" s="1076">
        <v>0</v>
      </c>
      <c r="V75" s="1076">
        <v>0</v>
      </c>
      <c r="W75" s="1076">
        <v>0</v>
      </c>
      <c r="X75" s="1076">
        <v>0</v>
      </c>
      <c r="Y75" s="1076">
        <v>0</v>
      </c>
      <c r="Z75" s="1076">
        <f>(T75+U75+V75+W75+X75)-Y75</f>
        <v>0</v>
      </c>
      <c r="AA75" s="1077">
        <v>0</v>
      </c>
      <c r="AB75" s="1077">
        <v>0</v>
      </c>
      <c r="AC75" s="1076">
        <v>0</v>
      </c>
      <c r="AD75" s="1076">
        <v>0</v>
      </c>
      <c r="AE75" s="1076">
        <v>0</v>
      </c>
      <c r="AF75" s="1076">
        <v>0</v>
      </c>
      <c r="AG75" s="1076">
        <v>0</v>
      </c>
      <c r="AH75" s="1076">
        <f>(AB75+AC75+AD75+AE75+AF75)-AG75</f>
        <v>0</v>
      </c>
      <c r="AI75" s="1077">
        <v>0</v>
      </c>
      <c r="AJ75" s="1077">
        <v>0</v>
      </c>
      <c r="AK75" s="1076">
        <v>0</v>
      </c>
      <c r="AL75" s="1076">
        <v>0</v>
      </c>
      <c r="AM75" s="1076">
        <v>0</v>
      </c>
      <c r="AN75" s="1076">
        <v>0</v>
      </c>
      <c r="AO75" s="1076">
        <v>0</v>
      </c>
      <c r="AP75" s="1076">
        <f>(AJ75+AK75+AL75+AM75+AN75)-AO75</f>
        <v>0</v>
      </c>
      <c r="AQ75" s="1077">
        <v>0</v>
      </c>
      <c r="AR75" s="1077">
        <v>0</v>
      </c>
      <c r="AS75" s="1076">
        <v>0</v>
      </c>
      <c r="AT75" s="1076">
        <v>0</v>
      </c>
      <c r="AU75" s="1076">
        <v>0</v>
      </c>
      <c r="AV75" s="1076">
        <v>0</v>
      </c>
      <c r="AW75" s="1076">
        <v>0</v>
      </c>
      <c r="AX75" s="1076">
        <f>(AR75+AS75+AT75+AU75+AV75)-AW75</f>
        <v>0</v>
      </c>
      <c r="AY75" s="1077">
        <v>0</v>
      </c>
    </row>
    <row r="76" spans="1:51" s="23" customFormat="1" ht="19.5" customHeight="1" hidden="1">
      <c r="A76" s="1073"/>
      <c r="B76" s="1074"/>
      <c r="C76" s="1075"/>
      <c r="D76" s="1076">
        <v>0</v>
      </c>
      <c r="E76" s="1076">
        <v>0</v>
      </c>
      <c r="F76" s="1076">
        <v>0</v>
      </c>
      <c r="G76" s="1076">
        <v>0</v>
      </c>
      <c r="H76" s="1076">
        <v>0</v>
      </c>
      <c r="I76" s="1076">
        <v>0</v>
      </c>
      <c r="J76" s="1076">
        <f aca="true" t="shared" si="21" ref="J76:J83">(D76+E76+F76+G76+H76)-I76</f>
        <v>0</v>
      </c>
      <c r="K76" s="1076">
        <v>0</v>
      </c>
      <c r="L76" s="1077">
        <v>0</v>
      </c>
      <c r="M76" s="1076">
        <v>0</v>
      </c>
      <c r="N76" s="1076">
        <v>0</v>
      </c>
      <c r="O76" s="1076">
        <v>0</v>
      </c>
      <c r="P76" s="1076">
        <v>0</v>
      </c>
      <c r="Q76" s="1076">
        <v>0</v>
      </c>
      <c r="R76" s="1076">
        <f aca="true" t="shared" si="22" ref="R76:R83">(L76+M76+N76+O76+P76)-Q76</f>
        <v>0</v>
      </c>
      <c r="S76" s="1077">
        <v>0</v>
      </c>
      <c r="T76" s="1077">
        <v>0</v>
      </c>
      <c r="U76" s="1076">
        <v>0</v>
      </c>
      <c r="V76" s="1076">
        <v>0</v>
      </c>
      <c r="W76" s="1076">
        <v>0</v>
      </c>
      <c r="X76" s="1076">
        <v>0</v>
      </c>
      <c r="Y76" s="1076">
        <v>0</v>
      </c>
      <c r="Z76" s="1076">
        <f aca="true" t="shared" si="23" ref="Z76:Z83">(T76+U76+V76+W76+X76)-Y76</f>
        <v>0</v>
      </c>
      <c r="AA76" s="1077">
        <v>0</v>
      </c>
      <c r="AB76" s="1077">
        <v>0</v>
      </c>
      <c r="AC76" s="1076">
        <v>0</v>
      </c>
      <c r="AD76" s="1076">
        <v>0</v>
      </c>
      <c r="AE76" s="1076">
        <v>0</v>
      </c>
      <c r="AF76" s="1076">
        <v>0</v>
      </c>
      <c r="AG76" s="1076">
        <v>0</v>
      </c>
      <c r="AH76" s="1076">
        <f aca="true" t="shared" si="24" ref="AH76:AH83">(AB76+AC76+AD76+AE76+AF76)-AG76</f>
        <v>0</v>
      </c>
      <c r="AI76" s="1077">
        <v>0</v>
      </c>
      <c r="AJ76" s="1077">
        <v>0</v>
      </c>
      <c r="AK76" s="1076">
        <v>0</v>
      </c>
      <c r="AL76" s="1076">
        <v>0</v>
      </c>
      <c r="AM76" s="1076">
        <v>0</v>
      </c>
      <c r="AN76" s="1076">
        <v>0</v>
      </c>
      <c r="AO76" s="1076">
        <v>0</v>
      </c>
      <c r="AP76" s="1076">
        <f aca="true" t="shared" si="25" ref="AP76:AP83">(AJ76+AK76+AL76+AM76+AN76)-AO76</f>
        <v>0</v>
      </c>
      <c r="AQ76" s="1077">
        <v>0</v>
      </c>
      <c r="AR76" s="1077">
        <v>0</v>
      </c>
      <c r="AS76" s="1076">
        <v>0</v>
      </c>
      <c r="AT76" s="1076">
        <v>0</v>
      </c>
      <c r="AU76" s="1076">
        <v>0</v>
      </c>
      <c r="AV76" s="1076">
        <v>0</v>
      </c>
      <c r="AW76" s="1076">
        <v>0</v>
      </c>
      <c r="AX76" s="1076">
        <f aca="true" t="shared" si="26" ref="AX76:AX83">(AR76+AS76+AT76+AU76+AV76)-AW76</f>
        <v>0</v>
      </c>
      <c r="AY76" s="1077">
        <v>0</v>
      </c>
    </row>
    <row r="77" spans="1:51" s="23" customFormat="1" ht="19.5" customHeight="1" hidden="1">
      <c r="A77" s="1073"/>
      <c r="B77" s="1074"/>
      <c r="C77" s="1075"/>
      <c r="D77" s="1076">
        <v>0</v>
      </c>
      <c r="E77" s="1076">
        <v>0</v>
      </c>
      <c r="F77" s="1076">
        <v>0</v>
      </c>
      <c r="G77" s="1076">
        <v>0</v>
      </c>
      <c r="H77" s="1076">
        <v>0</v>
      </c>
      <c r="I77" s="1076">
        <v>0</v>
      </c>
      <c r="J77" s="1076">
        <f t="shared" si="21"/>
        <v>0</v>
      </c>
      <c r="K77" s="1076">
        <v>0</v>
      </c>
      <c r="L77" s="1077">
        <v>0</v>
      </c>
      <c r="M77" s="1076">
        <v>0</v>
      </c>
      <c r="N77" s="1076">
        <v>0</v>
      </c>
      <c r="O77" s="1076">
        <v>0</v>
      </c>
      <c r="P77" s="1076">
        <v>0</v>
      </c>
      <c r="Q77" s="1076">
        <v>0</v>
      </c>
      <c r="R77" s="1076">
        <f t="shared" si="22"/>
        <v>0</v>
      </c>
      <c r="S77" s="1077">
        <v>0</v>
      </c>
      <c r="T77" s="1077">
        <v>0</v>
      </c>
      <c r="U77" s="1076">
        <v>0</v>
      </c>
      <c r="V77" s="1076">
        <v>0</v>
      </c>
      <c r="W77" s="1076">
        <v>0</v>
      </c>
      <c r="X77" s="1076">
        <v>0</v>
      </c>
      <c r="Y77" s="1076">
        <v>0</v>
      </c>
      <c r="Z77" s="1076">
        <f t="shared" si="23"/>
        <v>0</v>
      </c>
      <c r="AA77" s="1077">
        <v>0</v>
      </c>
      <c r="AB77" s="1077">
        <v>0</v>
      </c>
      <c r="AC77" s="1076">
        <v>0</v>
      </c>
      <c r="AD77" s="1076">
        <v>0</v>
      </c>
      <c r="AE77" s="1076">
        <v>0</v>
      </c>
      <c r="AF77" s="1076">
        <v>0</v>
      </c>
      <c r="AG77" s="1076">
        <v>0</v>
      </c>
      <c r="AH77" s="1076">
        <f t="shared" si="24"/>
        <v>0</v>
      </c>
      <c r="AI77" s="1077">
        <v>0</v>
      </c>
      <c r="AJ77" s="1077">
        <v>0</v>
      </c>
      <c r="AK77" s="1076">
        <v>0</v>
      </c>
      <c r="AL77" s="1076">
        <v>0</v>
      </c>
      <c r="AM77" s="1076">
        <v>0</v>
      </c>
      <c r="AN77" s="1076">
        <v>0</v>
      </c>
      <c r="AO77" s="1076">
        <v>0</v>
      </c>
      <c r="AP77" s="1076">
        <f t="shared" si="25"/>
        <v>0</v>
      </c>
      <c r="AQ77" s="1077">
        <v>0</v>
      </c>
      <c r="AR77" s="1077">
        <v>0</v>
      </c>
      <c r="AS77" s="1076">
        <v>0</v>
      </c>
      <c r="AT77" s="1076">
        <v>0</v>
      </c>
      <c r="AU77" s="1076">
        <v>0</v>
      </c>
      <c r="AV77" s="1076">
        <v>0</v>
      </c>
      <c r="AW77" s="1076">
        <v>0</v>
      </c>
      <c r="AX77" s="1076">
        <f t="shared" si="26"/>
        <v>0</v>
      </c>
      <c r="AY77" s="1077">
        <v>0</v>
      </c>
    </row>
    <row r="78" spans="1:51" s="23" customFormat="1" ht="19.5" customHeight="1" hidden="1">
      <c r="A78" s="1073"/>
      <c r="B78" s="1074"/>
      <c r="C78" s="1075"/>
      <c r="D78" s="1076">
        <v>0</v>
      </c>
      <c r="E78" s="1076">
        <v>0</v>
      </c>
      <c r="F78" s="1076">
        <v>0</v>
      </c>
      <c r="G78" s="1076">
        <v>0</v>
      </c>
      <c r="H78" s="1076">
        <v>0</v>
      </c>
      <c r="I78" s="1076">
        <v>0</v>
      </c>
      <c r="J78" s="1076">
        <f t="shared" si="21"/>
        <v>0</v>
      </c>
      <c r="K78" s="1076">
        <v>0</v>
      </c>
      <c r="L78" s="1077">
        <v>0</v>
      </c>
      <c r="M78" s="1076">
        <v>0</v>
      </c>
      <c r="N78" s="1076">
        <v>0</v>
      </c>
      <c r="O78" s="1076">
        <v>0</v>
      </c>
      <c r="P78" s="1076">
        <v>0</v>
      </c>
      <c r="Q78" s="1076">
        <v>0</v>
      </c>
      <c r="R78" s="1076">
        <f t="shared" si="22"/>
        <v>0</v>
      </c>
      <c r="S78" s="1077">
        <v>0</v>
      </c>
      <c r="T78" s="1077">
        <v>0</v>
      </c>
      <c r="U78" s="1076">
        <v>0</v>
      </c>
      <c r="V78" s="1076">
        <v>0</v>
      </c>
      <c r="W78" s="1076">
        <v>0</v>
      </c>
      <c r="X78" s="1076">
        <v>0</v>
      </c>
      <c r="Y78" s="1076">
        <v>0</v>
      </c>
      <c r="Z78" s="1076">
        <f t="shared" si="23"/>
        <v>0</v>
      </c>
      <c r="AA78" s="1077">
        <v>0</v>
      </c>
      <c r="AB78" s="1077">
        <v>0</v>
      </c>
      <c r="AC78" s="1076">
        <v>0</v>
      </c>
      <c r="AD78" s="1076">
        <v>0</v>
      </c>
      <c r="AE78" s="1076">
        <v>0</v>
      </c>
      <c r="AF78" s="1076">
        <v>0</v>
      </c>
      <c r="AG78" s="1076">
        <v>0</v>
      </c>
      <c r="AH78" s="1076">
        <f t="shared" si="24"/>
        <v>0</v>
      </c>
      <c r="AI78" s="1077">
        <v>0</v>
      </c>
      <c r="AJ78" s="1077">
        <v>0</v>
      </c>
      <c r="AK78" s="1076">
        <v>0</v>
      </c>
      <c r="AL78" s="1076">
        <v>0</v>
      </c>
      <c r="AM78" s="1076">
        <v>0</v>
      </c>
      <c r="AN78" s="1076">
        <v>0</v>
      </c>
      <c r="AO78" s="1076">
        <v>0</v>
      </c>
      <c r="AP78" s="1076">
        <f t="shared" si="25"/>
        <v>0</v>
      </c>
      <c r="AQ78" s="1077">
        <v>0</v>
      </c>
      <c r="AR78" s="1077">
        <v>0</v>
      </c>
      <c r="AS78" s="1076">
        <v>0</v>
      </c>
      <c r="AT78" s="1076">
        <v>0</v>
      </c>
      <c r="AU78" s="1076">
        <v>0</v>
      </c>
      <c r="AV78" s="1076">
        <v>0</v>
      </c>
      <c r="AW78" s="1076">
        <v>0</v>
      </c>
      <c r="AX78" s="1076">
        <f t="shared" si="26"/>
        <v>0</v>
      </c>
      <c r="AY78" s="1077">
        <v>0</v>
      </c>
    </row>
    <row r="79" spans="1:51" s="23" customFormat="1" ht="19.5" customHeight="1" hidden="1">
      <c r="A79" s="1073"/>
      <c r="B79" s="1074"/>
      <c r="C79" s="1075"/>
      <c r="D79" s="1076">
        <v>0</v>
      </c>
      <c r="E79" s="1076">
        <v>0</v>
      </c>
      <c r="F79" s="1076">
        <v>0</v>
      </c>
      <c r="G79" s="1076">
        <v>0</v>
      </c>
      <c r="H79" s="1076">
        <v>0</v>
      </c>
      <c r="I79" s="1076">
        <v>0</v>
      </c>
      <c r="J79" s="1076">
        <f t="shared" si="21"/>
        <v>0</v>
      </c>
      <c r="K79" s="1076">
        <v>0</v>
      </c>
      <c r="L79" s="1077">
        <v>0</v>
      </c>
      <c r="M79" s="1076">
        <v>0</v>
      </c>
      <c r="N79" s="1076">
        <v>0</v>
      </c>
      <c r="O79" s="1076">
        <v>0</v>
      </c>
      <c r="P79" s="1076">
        <v>0</v>
      </c>
      <c r="Q79" s="1076">
        <v>0</v>
      </c>
      <c r="R79" s="1076">
        <f t="shared" si="22"/>
        <v>0</v>
      </c>
      <c r="S79" s="1077">
        <v>0</v>
      </c>
      <c r="T79" s="1077">
        <v>0</v>
      </c>
      <c r="U79" s="1076">
        <v>0</v>
      </c>
      <c r="V79" s="1076">
        <v>0</v>
      </c>
      <c r="W79" s="1076">
        <v>0</v>
      </c>
      <c r="X79" s="1076">
        <v>0</v>
      </c>
      <c r="Y79" s="1076">
        <v>0</v>
      </c>
      <c r="Z79" s="1076">
        <f t="shared" si="23"/>
        <v>0</v>
      </c>
      <c r="AA79" s="1077">
        <v>0</v>
      </c>
      <c r="AB79" s="1077">
        <v>0</v>
      </c>
      <c r="AC79" s="1076">
        <v>0</v>
      </c>
      <c r="AD79" s="1076">
        <v>0</v>
      </c>
      <c r="AE79" s="1076">
        <v>0</v>
      </c>
      <c r="AF79" s="1076">
        <v>0</v>
      </c>
      <c r="AG79" s="1076">
        <v>0</v>
      </c>
      <c r="AH79" s="1076">
        <f t="shared" si="24"/>
        <v>0</v>
      </c>
      <c r="AI79" s="1077">
        <v>0</v>
      </c>
      <c r="AJ79" s="1077">
        <v>0</v>
      </c>
      <c r="AK79" s="1076">
        <v>0</v>
      </c>
      <c r="AL79" s="1076">
        <v>0</v>
      </c>
      <c r="AM79" s="1076">
        <v>0</v>
      </c>
      <c r="AN79" s="1076">
        <v>0</v>
      </c>
      <c r="AO79" s="1076">
        <v>0</v>
      </c>
      <c r="AP79" s="1076">
        <f t="shared" si="25"/>
        <v>0</v>
      </c>
      <c r="AQ79" s="1077">
        <v>0</v>
      </c>
      <c r="AR79" s="1077">
        <v>0</v>
      </c>
      <c r="AS79" s="1076">
        <v>0</v>
      </c>
      <c r="AT79" s="1076">
        <v>0</v>
      </c>
      <c r="AU79" s="1076">
        <v>0</v>
      </c>
      <c r="AV79" s="1076">
        <v>0</v>
      </c>
      <c r="AW79" s="1076">
        <v>0</v>
      </c>
      <c r="AX79" s="1076">
        <f t="shared" si="26"/>
        <v>0</v>
      </c>
      <c r="AY79" s="1077">
        <v>0</v>
      </c>
    </row>
    <row r="80" spans="1:51" s="23" customFormat="1" ht="19.5" customHeight="1" hidden="1">
      <c r="A80" s="1073"/>
      <c r="B80" s="1074"/>
      <c r="C80" s="1075"/>
      <c r="D80" s="1076">
        <v>0</v>
      </c>
      <c r="E80" s="1076">
        <v>0</v>
      </c>
      <c r="F80" s="1076">
        <v>0</v>
      </c>
      <c r="G80" s="1076">
        <v>0</v>
      </c>
      <c r="H80" s="1076">
        <v>0</v>
      </c>
      <c r="I80" s="1076">
        <v>0</v>
      </c>
      <c r="J80" s="1076">
        <f t="shared" si="21"/>
        <v>0</v>
      </c>
      <c r="K80" s="1076">
        <v>0</v>
      </c>
      <c r="L80" s="1077">
        <v>0</v>
      </c>
      <c r="M80" s="1076">
        <v>0</v>
      </c>
      <c r="N80" s="1076">
        <v>0</v>
      </c>
      <c r="O80" s="1076">
        <v>0</v>
      </c>
      <c r="P80" s="1076">
        <v>0</v>
      </c>
      <c r="Q80" s="1076">
        <v>0</v>
      </c>
      <c r="R80" s="1076">
        <f t="shared" si="22"/>
        <v>0</v>
      </c>
      <c r="S80" s="1077">
        <v>0</v>
      </c>
      <c r="T80" s="1077">
        <v>0</v>
      </c>
      <c r="U80" s="1076">
        <v>0</v>
      </c>
      <c r="V80" s="1076">
        <v>0</v>
      </c>
      <c r="W80" s="1076">
        <v>0</v>
      </c>
      <c r="X80" s="1076">
        <v>0</v>
      </c>
      <c r="Y80" s="1076">
        <v>0</v>
      </c>
      <c r="Z80" s="1076">
        <f t="shared" si="23"/>
        <v>0</v>
      </c>
      <c r="AA80" s="1077">
        <v>0</v>
      </c>
      <c r="AB80" s="1077">
        <v>0</v>
      </c>
      <c r="AC80" s="1076">
        <v>0</v>
      </c>
      <c r="AD80" s="1076">
        <v>0</v>
      </c>
      <c r="AE80" s="1076">
        <v>0</v>
      </c>
      <c r="AF80" s="1076">
        <v>0</v>
      </c>
      <c r="AG80" s="1076">
        <v>0</v>
      </c>
      <c r="AH80" s="1076">
        <f t="shared" si="24"/>
        <v>0</v>
      </c>
      <c r="AI80" s="1077">
        <v>0</v>
      </c>
      <c r="AJ80" s="1077">
        <v>0</v>
      </c>
      <c r="AK80" s="1076">
        <v>0</v>
      </c>
      <c r="AL80" s="1076">
        <v>0</v>
      </c>
      <c r="AM80" s="1076">
        <v>0</v>
      </c>
      <c r="AN80" s="1076">
        <v>0</v>
      </c>
      <c r="AO80" s="1076">
        <v>0</v>
      </c>
      <c r="AP80" s="1076">
        <f t="shared" si="25"/>
        <v>0</v>
      </c>
      <c r="AQ80" s="1077">
        <v>0</v>
      </c>
      <c r="AR80" s="1077">
        <v>0</v>
      </c>
      <c r="AS80" s="1076">
        <v>0</v>
      </c>
      <c r="AT80" s="1076">
        <v>0</v>
      </c>
      <c r="AU80" s="1076">
        <v>0</v>
      </c>
      <c r="AV80" s="1076">
        <v>0</v>
      </c>
      <c r="AW80" s="1076">
        <v>0</v>
      </c>
      <c r="AX80" s="1076">
        <f t="shared" si="26"/>
        <v>0</v>
      </c>
      <c r="AY80" s="1077">
        <v>0</v>
      </c>
    </row>
    <row r="81" spans="1:51" s="23" customFormat="1" ht="19.5" customHeight="1" hidden="1">
      <c r="A81" s="1073"/>
      <c r="B81" s="1074"/>
      <c r="C81" s="1075"/>
      <c r="D81" s="1076">
        <v>0</v>
      </c>
      <c r="E81" s="1076">
        <v>0</v>
      </c>
      <c r="F81" s="1076">
        <v>0</v>
      </c>
      <c r="G81" s="1076">
        <v>0</v>
      </c>
      <c r="H81" s="1076">
        <v>0</v>
      </c>
      <c r="I81" s="1076">
        <v>0</v>
      </c>
      <c r="J81" s="1076">
        <f t="shared" si="21"/>
        <v>0</v>
      </c>
      <c r="K81" s="1076">
        <v>0</v>
      </c>
      <c r="L81" s="1077">
        <v>0</v>
      </c>
      <c r="M81" s="1076">
        <v>0</v>
      </c>
      <c r="N81" s="1076">
        <v>0</v>
      </c>
      <c r="O81" s="1076">
        <v>0</v>
      </c>
      <c r="P81" s="1076">
        <v>0</v>
      </c>
      <c r="Q81" s="1076">
        <v>0</v>
      </c>
      <c r="R81" s="1076">
        <f t="shared" si="22"/>
        <v>0</v>
      </c>
      <c r="S81" s="1077">
        <v>0</v>
      </c>
      <c r="T81" s="1077">
        <v>0</v>
      </c>
      <c r="U81" s="1076">
        <v>0</v>
      </c>
      <c r="V81" s="1076">
        <v>0</v>
      </c>
      <c r="W81" s="1076">
        <v>0</v>
      </c>
      <c r="X81" s="1076">
        <v>0</v>
      </c>
      <c r="Y81" s="1076">
        <v>0</v>
      </c>
      <c r="Z81" s="1076">
        <f t="shared" si="23"/>
        <v>0</v>
      </c>
      <c r="AA81" s="1077">
        <v>0</v>
      </c>
      <c r="AB81" s="1077">
        <v>0</v>
      </c>
      <c r="AC81" s="1076">
        <v>0</v>
      </c>
      <c r="AD81" s="1076">
        <v>0</v>
      </c>
      <c r="AE81" s="1076">
        <v>0</v>
      </c>
      <c r="AF81" s="1076">
        <v>0</v>
      </c>
      <c r="AG81" s="1076">
        <v>0</v>
      </c>
      <c r="AH81" s="1076">
        <f t="shared" si="24"/>
        <v>0</v>
      </c>
      <c r="AI81" s="1077">
        <v>0</v>
      </c>
      <c r="AJ81" s="1077">
        <v>0</v>
      </c>
      <c r="AK81" s="1076">
        <v>0</v>
      </c>
      <c r="AL81" s="1076">
        <v>0</v>
      </c>
      <c r="AM81" s="1076">
        <v>0</v>
      </c>
      <c r="AN81" s="1076">
        <v>0</v>
      </c>
      <c r="AO81" s="1076">
        <v>0</v>
      </c>
      <c r="AP81" s="1076">
        <f t="shared" si="25"/>
        <v>0</v>
      </c>
      <c r="AQ81" s="1077">
        <v>0</v>
      </c>
      <c r="AR81" s="1077">
        <v>0</v>
      </c>
      <c r="AS81" s="1076">
        <v>0</v>
      </c>
      <c r="AT81" s="1076">
        <v>0</v>
      </c>
      <c r="AU81" s="1076">
        <v>0</v>
      </c>
      <c r="AV81" s="1076">
        <v>0</v>
      </c>
      <c r="AW81" s="1076">
        <v>0</v>
      </c>
      <c r="AX81" s="1076">
        <f t="shared" si="26"/>
        <v>0</v>
      </c>
      <c r="AY81" s="1077">
        <v>0</v>
      </c>
    </row>
    <row r="82" spans="1:51" s="23" customFormat="1" ht="19.5" customHeight="1" hidden="1">
      <c r="A82" s="1073"/>
      <c r="B82" s="1074"/>
      <c r="C82" s="1075"/>
      <c r="D82" s="1076">
        <v>0</v>
      </c>
      <c r="E82" s="1076">
        <v>0</v>
      </c>
      <c r="F82" s="1076">
        <v>0</v>
      </c>
      <c r="G82" s="1076">
        <v>0</v>
      </c>
      <c r="H82" s="1076">
        <v>0</v>
      </c>
      <c r="I82" s="1076">
        <v>0</v>
      </c>
      <c r="J82" s="1076">
        <f t="shared" si="21"/>
        <v>0</v>
      </c>
      <c r="K82" s="1076">
        <v>0</v>
      </c>
      <c r="L82" s="1077">
        <v>0</v>
      </c>
      <c r="M82" s="1076">
        <v>0</v>
      </c>
      <c r="N82" s="1076">
        <v>0</v>
      </c>
      <c r="O82" s="1076">
        <v>0</v>
      </c>
      <c r="P82" s="1076">
        <v>0</v>
      </c>
      <c r="Q82" s="1076">
        <v>0</v>
      </c>
      <c r="R82" s="1076">
        <f t="shared" si="22"/>
        <v>0</v>
      </c>
      <c r="S82" s="1077">
        <v>0</v>
      </c>
      <c r="T82" s="1077">
        <v>0</v>
      </c>
      <c r="U82" s="1076">
        <v>0</v>
      </c>
      <c r="V82" s="1076">
        <v>0</v>
      </c>
      <c r="W82" s="1076">
        <v>0</v>
      </c>
      <c r="X82" s="1076">
        <v>0</v>
      </c>
      <c r="Y82" s="1076">
        <v>0</v>
      </c>
      <c r="Z82" s="1076">
        <f t="shared" si="23"/>
        <v>0</v>
      </c>
      <c r="AA82" s="1077">
        <v>0</v>
      </c>
      <c r="AB82" s="1077">
        <v>0</v>
      </c>
      <c r="AC82" s="1076">
        <v>0</v>
      </c>
      <c r="AD82" s="1076">
        <v>0</v>
      </c>
      <c r="AE82" s="1076">
        <v>0</v>
      </c>
      <c r="AF82" s="1076">
        <v>0</v>
      </c>
      <c r="AG82" s="1076">
        <v>0</v>
      </c>
      <c r="AH82" s="1076">
        <f t="shared" si="24"/>
        <v>0</v>
      </c>
      <c r="AI82" s="1077">
        <v>0</v>
      </c>
      <c r="AJ82" s="1077">
        <v>0</v>
      </c>
      <c r="AK82" s="1076">
        <v>0</v>
      </c>
      <c r="AL82" s="1076">
        <v>0</v>
      </c>
      <c r="AM82" s="1076">
        <v>0</v>
      </c>
      <c r="AN82" s="1076">
        <v>0</v>
      </c>
      <c r="AO82" s="1076">
        <v>0</v>
      </c>
      <c r="AP82" s="1076">
        <f t="shared" si="25"/>
        <v>0</v>
      </c>
      <c r="AQ82" s="1077">
        <v>0</v>
      </c>
      <c r="AR82" s="1077">
        <v>0</v>
      </c>
      <c r="AS82" s="1076">
        <v>0</v>
      </c>
      <c r="AT82" s="1076">
        <v>0</v>
      </c>
      <c r="AU82" s="1076">
        <v>0</v>
      </c>
      <c r="AV82" s="1076">
        <v>0</v>
      </c>
      <c r="AW82" s="1076">
        <v>0</v>
      </c>
      <c r="AX82" s="1076">
        <f t="shared" si="26"/>
        <v>0</v>
      </c>
      <c r="AY82" s="1077">
        <v>0</v>
      </c>
    </row>
    <row r="83" spans="1:51" s="23" customFormat="1" ht="19.5" customHeight="1" hidden="1">
      <c r="A83" s="1073"/>
      <c r="B83" s="1074"/>
      <c r="C83" s="1075"/>
      <c r="D83" s="1076">
        <v>0</v>
      </c>
      <c r="E83" s="1076">
        <v>0</v>
      </c>
      <c r="F83" s="1076">
        <v>0</v>
      </c>
      <c r="G83" s="1076">
        <v>0</v>
      </c>
      <c r="H83" s="1076">
        <v>0</v>
      </c>
      <c r="I83" s="1076">
        <v>0</v>
      </c>
      <c r="J83" s="1076">
        <f t="shared" si="21"/>
        <v>0</v>
      </c>
      <c r="K83" s="1076">
        <v>0</v>
      </c>
      <c r="L83" s="1077">
        <v>0</v>
      </c>
      <c r="M83" s="1076">
        <v>0</v>
      </c>
      <c r="N83" s="1076">
        <v>0</v>
      </c>
      <c r="O83" s="1076">
        <v>0</v>
      </c>
      <c r="P83" s="1076">
        <v>0</v>
      </c>
      <c r="Q83" s="1076">
        <v>0</v>
      </c>
      <c r="R83" s="1076">
        <f t="shared" si="22"/>
        <v>0</v>
      </c>
      <c r="S83" s="1077">
        <v>0</v>
      </c>
      <c r="T83" s="1077">
        <v>0</v>
      </c>
      <c r="U83" s="1076">
        <v>0</v>
      </c>
      <c r="V83" s="1076">
        <v>0</v>
      </c>
      <c r="W83" s="1076">
        <v>0</v>
      </c>
      <c r="X83" s="1076">
        <v>0</v>
      </c>
      <c r="Y83" s="1076">
        <v>0</v>
      </c>
      <c r="Z83" s="1076">
        <f t="shared" si="23"/>
        <v>0</v>
      </c>
      <c r="AA83" s="1077">
        <v>0</v>
      </c>
      <c r="AB83" s="1077">
        <v>0</v>
      </c>
      <c r="AC83" s="1076">
        <v>0</v>
      </c>
      <c r="AD83" s="1076">
        <v>0</v>
      </c>
      <c r="AE83" s="1076">
        <v>0</v>
      </c>
      <c r="AF83" s="1076">
        <v>0</v>
      </c>
      <c r="AG83" s="1076">
        <v>0</v>
      </c>
      <c r="AH83" s="1076">
        <f t="shared" si="24"/>
        <v>0</v>
      </c>
      <c r="AI83" s="1077">
        <v>0</v>
      </c>
      <c r="AJ83" s="1077">
        <v>0</v>
      </c>
      <c r="AK83" s="1076">
        <v>0</v>
      </c>
      <c r="AL83" s="1076">
        <v>0</v>
      </c>
      <c r="AM83" s="1076">
        <v>0</v>
      </c>
      <c r="AN83" s="1076">
        <v>0</v>
      </c>
      <c r="AO83" s="1076">
        <v>0</v>
      </c>
      <c r="AP83" s="1076">
        <f t="shared" si="25"/>
        <v>0</v>
      </c>
      <c r="AQ83" s="1077">
        <v>0</v>
      </c>
      <c r="AR83" s="1077">
        <v>0</v>
      </c>
      <c r="AS83" s="1076">
        <v>0</v>
      </c>
      <c r="AT83" s="1076">
        <v>0</v>
      </c>
      <c r="AU83" s="1076">
        <v>0</v>
      </c>
      <c r="AV83" s="1076">
        <v>0</v>
      </c>
      <c r="AW83" s="1076">
        <v>0</v>
      </c>
      <c r="AX83" s="1076">
        <f t="shared" si="26"/>
        <v>0</v>
      </c>
      <c r="AY83" s="1077">
        <v>0</v>
      </c>
    </row>
    <row r="84" spans="1:51" ht="22.5" customHeight="1" thickBot="1">
      <c r="A84" s="1643"/>
      <c r="B84" s="1644"/>
      <c r="C84" s="1078" t="s">
        <v>142</v>
      </c>
      <c r="D84" s="1079" t="e">
        <f>SUM(#REF!)</f>
        <v>#REF!</v>
      </c>
      <c r="E84" s="1079" t="e">
        <f>SUM(#REF!)</f>
        <v>#REF!</v>
      </c>
      <c r="F84" s="1079" t="e">
        <f>SUM(#REF!)</f>
        <v>#REF!</v>
      </c>
      <c r="G84" s="1079" t="e">
        <f>SUM(#REF!)</f>
        <v>#REF!</v>
      </c>
      <c r="H84" s="1079" t="e">
        <f>SUM(#REF!)</f>
        <v>#REF!</v>
      </c>
      <c r="I84" s="1079" t="e">
        <f>SUM(#REF!)</f>
        <v>#REF!</v>
      </c>
      <c r="J84" s="1079" t="e">
        <f>SUM(#REF!)</f>
        <v>#REF!</v>
      </c>
      <c r="K84" s="1079" t="e">
        <f>SUM(#REF!)</f>
        <v>#REF!</v>
      </c>
      <c r="L84" s="1079" t="e">
        <f>SUM(#REF!)</f>
        <v>#REF!</v>
      </c>
      <c r="M84" s="1079" t="e">
        <f>SUM(#REF!)</f>
        <v>#REF!</v>
      </c>
      <c r="N84" s="1079" t="e">
        <f>SUM(#REF!)</f>
        <v>#REF!</v>
      </c>
      <c r="O84" s="1079" t="e">
        <f>SUM(#REF!)</f>
        <v>#REF!</v>
      </c>
      <c r="P84" s="1079" t="e">
        <f>SUM(#REF!)</f>
        <v>#REF!</v>
      </c>
      <c r="Q84" s="1079" t="e">
        <f>SUM(#REF!)</f>
        <v>#REF!</v>
      </c>
      <c r="R84" s="1079" t="e">
        <f>SUM(#REF!)</f>
        <v>#REF!</v>
      </c>
      <c r="S84" s="1079" t="e">
        <f>SUM(#REF!)</f>
        <v>#REF!</v>
      </c>
      <c r="T84" s="1079" t="e">
        <f>SUM(#REF!)</f>
        <v>#REF!</v>
      </c>
      <c r="U84" s="1079" t="e">
        <f>SUM(#REF!)</f>
        <v>#REF!</v>
      </c>
      <c r="V84" s="1079" t="e">
        <f>SUM(#REF!)</f>
        <v>#REF!</v>
      </c>
      <c r="W84" s="1079" t="e">
        <f>SUM(#REF!)</f>
        <v>#REF!</v>
      </c>
      <c r="X84" s="1079" t="e">
        <f>SUM(#REF!)</f>
        <v>#REF!</v>
      </c>
      <c r="Y84" s="1079" t="e">
        <f>SUM(#REF!)</f>
        <v>#REF!</v>
      </c>
      <c r="Z84" s="1079" t="e">
        <f>SUM(#REF!)</f>
        <v>#REF!</v>
      </c>
      <c r="AA84" s="1079" t="e">
        <f>SUM(#REF!)</f>
        <v>#REF!</v>
      </c>
      <c r="AB84" s="1079">
        <f>AB73+AB74</f>
        <v>2</v>
      </c>
      <c r="AC84" s="1079">
        <f aca="true" t="shared" si="27" ref="AC84:AY84">AC73+AC74</f>
        <v>0</v>
      </c>
      <c r="AD84" s="1079">
        <f t="shared" si="27"/>
        <v>0</v>
      </c>
      <c r="AE84" s="1079">
        <f t="shared" si="27"/>
        <v>0</v>
      </c>
      <c r="AF84" s="1079">
        <f t="shared" si="27"/>
        <v>0</v>
      </c>
      <c r="AG84" s="1079">
        <f t="shared" si="27"/>
        <v>0</v>
      </c>
      <c r="AH84" s="1079">
        <f t="shared" si="27"/>
        <v>2</v>
      </c>
      <c r="AI84" s="1079">
        <f t="shared" si="27"/>
        <v>0</v>
      </c>
      <c r="AJ84" s="1079">
        <f t="shared" si="27"/>
        <v>2500</v>
      </c>
      <c r="AK84" s="1079">
        <f t="shared" si="27"/>
        <v>0</v>
      </c>
      <c r="AL84" s="1079">
        <f t="shared" si="27"/>
        <v>0</v>
      </c>
      <c r="AM84" s="1079">
        <f t="shared" si="27"/>
        <v>0</v>
      </c>
      <c r="AN84" s="1079">
        <f t="shared" si="27"/>
        <v>0</v>
      </c>
      <c r="AO84" s="1079">
        <f t="shared" si="27"/>
        <v>0</v>
      </c>
      <c r="AP84" s="1079">
        <f t="shared" si="27"/>
        <v>2500</v>
      </c>
      <c r="AQ84" s="1079">
        <f t="shared" si="27"/>
        <v>1497</v>
      </c>
      <c r="AR84" s="1079">
        <f t="shared" si="27"/>
        <v>2500</v>
      </c>
      <c r="AS84" s="1079">
        <f t="shared" si="27"/>
        <v>0</v>
      </c>
      <c r="AT84" s="1079">
        <f t="shared" si="27"/>
        <v>0</v>
      </c>
      <c r="AU84" s="1079">
        <f t="shared" si="27"/>
        <v>0</v>
      </c>
      <c r="AV84" s="1079">
        <f t="shared" si="27"/>
        <v>0</v>
      </c>
      <c r="AW84" s="1079">
        <f t="shared" si="27"/>
        <v>0</v>
      </c>
      <c r="AX84" s="1079">
        <f t="shared" si="27"/>
        <v>2500</v>
      </c>
      <c r="AY84" s="1079">
        <f t="shared" si="27"/>
        <v>0</v>
      </c>
    </row>
    <row r="85" spans="1:37" ht="14.25">
      <c r="A85" s="26"/>
      <c r="B85" s="26"/>
      <c r="C85" s="26"/>
      <c r="D85" s="269"/>
      <c r="E85" s="269"/>
      <c r="F85" s="269"/>
      <c r="G85" s="269"/>
      <c r="H85" s="269"/>
      <c r="I85" s="269"/>
      <c r="J85" s="269"/>
      <c r="K85" s="269"/>
      <c r="L85" s="269"/>
      <c r="M85" s="269"/>
      <c r="N85" s="269"/>
      <c r="O85" s="269"/>
      <c r="P85" s="269"/>
      <c r="Q85" s="269"/>
      <c r="R85" s="269"/>
      <c r="S85" s="269"/>
      <c r="T85" s="269"/>
      <c r="U85" s="269"/>
      <c r="V85" s="269"/>
      <c r="W85" s="269"/>
      <c r="X85" s="269"/>
      <c r="Y85" s="269"/>
      <c r="Z85" s="269"/>
      <c r="AA85" s="269"/>
      <c r="AB85" s="269"/>
      <c r="AC85" s="269"/>
      <c r="AD85" s="269"/>
      <c r="AE85" s="269"/>
      <c r="AF85" s="269"/>
      <c r="AG85" s="269"/>
      <c r="AH85" s="269"/>
      <c r="AI85" s="269"/>
      <c r="AJ85" s="26"/>
      <c r="AK85" s="26"/>
    </row>
    <row r="86" spans="1:37" ht="14.25">
      <c r="A86" s="26"/>
      <c r="B86" s="26"/>
      <c r="C86" s="26"/>
      <c r="D86" s="269"/>
      <c r="E86" s="269"/>
      <c r="F86" s="269"/>
      <c r="G86" s="269"/>
      <c r="H86" s="269"/>
      <c r="I86" s="269"/>
      <c r="J86" s="269"/>
      <c r="K86" s="269"/>
      <c r="L86" s="269"/>
      <c r="M86" s="269"/>
      <c r="N86" s="269"/>
      <c r="O86" s="269"/>
      <c r="P86" s="269"/>
      <c r="Q86" s="269"/>
      <c r="R86" s="269"/>
      <c r="S86" s="269"/>
      <c r="T86" s="269"/>
      <c r="U86" s="269"/>
      <c r="V86" s="269"/>
      <c r="W86" s="269"/>
      <c r="X86" s="269"/>
      <c r="Y86" s="269"/>
      <c r="Z86" s="269"/>
      <c r="AA86" s="269"/>
      <c r="AB86" s="269"/>
      <c r="AC86" s="269"/>
      <c r="AD86" s="269"/>
      <c r="AE86" s="269"/>
      <c r="AF86" s="269"/>
      <c r="AG86" s="269"/>
      <c r="AH86" s="269"/>
      <c r="AI86" s="269"/>
      <c r="AJ86" s="26"/>
      <c r="AK86" s="26"/>
    </row>
    <row r="87" spans="1:52" ht="14.25">
      <c r="A87" s="26"/>
      <c r="B87" s="619" t="s">
        <v>757</v>
      </c>
      <c r="C87" s="619"/>
      <c r="D87" s="620"/>
      <c r="E87" s="620"/>
      <c r="F87" s="620"/>
      <c r="G87" s="620"/>
      <c r="H87" s="620"/>
      <c r="I87" s="620"/>
      <c r="J87" s="620"/>
      <c r="K87" s="620"/>
      <c r="L87" s="620"/>
      <c r="M87" s="620"/>
      <c r="N87" s="620"/>
      <c r="O87" s="620"/>
      <c r="P87" s="620"/>
      <c r="Q87" s="620"/>
      <c r="R87" s="620"/>
      <c r="S87" s="620"/>
      <c r="T87" s="620"/>
      <c r="U87" s="620"/>
      <c r="V87" s="620"/>
      <c r="W87" s="620"/>
      <c r="X87" s="620"/>
      <c r="Y87" s="620"/>
      <c r="AQ87" s="28"/>
      <c r="AR87" s="28"/>
      <c r="AS87" s="28"/>
      <c r="AT87" s="28"/>
      <c r="AU87" s="28"/>
      <c r="AV87" s="28"/>
      <c r="AW87" s="28"/>
      <c r="AX87" s="28"/>
      <c r="AY87" s="28"/>
      <c r="AZ87" s="28"/>
    </row>
    <row r="88" spans="1:52" ht="14.25">
      <c r="A88" s="26"/>
      <c r="B88" s="619"/>
      <c r="C88" s="619"/>
      <c r="D88" s="620"/>
      <c r="E88" s="620"/>
      <c r="F88" s="620"/>
      <c r="G88" s="620"/>
      <c r="H88" s="620"/>
      <c r="I88" s="620"/>
      <c r="J88" s="620"/>
      <c r="K88" s="620"/>
      <c r="L88" s="620"/>
      <c r="M88" s="620"/>
      <c r="N88" s="620"/>
      <c r="O88" s="620"/>
      <c r="P88" s="620"/>
      <c r="Q88" s="620"/>
      <c r="R88" s="620"/>
      <c r="S88" s="620"/>
      <c r="T88" s="620"/>
      <c r="U88" s="620"/>
      <c r="V88" s="620"/>
      <c r="W88" s="620"/>
      <c r="X88" s="620"/>
      <c r="Y88" s="620"/>
      <c r="AQ88" s="620"/>
      <c r="AR88" s="620"/>
      <c r="AS88" s="620"/>
      <c r="AT88" s="620"/>
      <c r="AU88" s="620"/>
      <c r="AV88" s="620"/>
      <c r="AW88" s="620"/>
      <c r="AX88" s="620"/>
      <c r="AY88" s="620"/>
      <c r="AZ88" s="28"/>
    </row>
    <row r="89" spans="2:25" ht="12.75">
      <c r="B89" s="619"/>
      <c r="C89" s="619"/>
      <c r="D89" s="620"/>
      <c r="E89" s="620"/>
      <c r="F89" s="620"/>
      <c r="G89" s="620"/>
      <c r="H89" s="620"/>
      <c r="I89" s="620"/>
      <c r="J89" s="620"/>
      <c r="K89" s="620"/>
      <c r="L89" s="620"/>
      <c r="M89" s="620"/>
      <c r="N89" s="620"/>
      <c r="O89" s="620"/>
      <c r="P89" s="620"/>
      <c r="Q89" s="620"/>
      <c r="R89" s="620"/>
      <c r="S89" s="620"/>
      <c r="T89" s="620"/>
      <c r="U89" s="620"/>
      <c r="V89" s="620"/>
      <c r="W89" s="620"/>
      <c r="X89" s="620"/>
      <c r="Y89" s="620"/>
    </row>
  </sheetData>
  <sheetProtection/>
  <mergeCells count="156">
    <mergeCell ref="A84:B84"/>
    <mergeCell ref="AS71:AS72"/>
    <mergeCell ref="AT71:AU71"/>
    <mergeCell ref="AV71:AW71"/>
    <mergeCell ref="AX71:AX72"/>
    <mergeCell ref="A73:A74"/>
    <mergeCell ref="B73:B74"/>
    <mergeCell ref="AK71:AK72"/>
    <mergeCell ref="AL71:AM71"/>
    <mergeCell ref="AN71:AO71"/>
    <mergeCell ref="AP71:AP72"/>
    <mergeCell ref="AQ71:AQ72"/>
    <mergeCell ref="AR71:AR72"/>
    <mergeCell ref="AC71:AC72"/>
    <mergeCell ref="AD71:AE71"/>
    <mergeCell ref="AF71:AG71"/>
    <mergeCell ref="AH71:AH72"/>
    <mergeCell ref="AI71:AI72"/>
    <mergeCell ref="AJ71:AJ72"/>
    <mergeCell ref="U71:U72"/>
    <mergeCell ref="V71:W71"/>
    <mergeCell ref="X71:Y71"/>
    <mergeCell ref="Z71:Z72"/>
    <mergeCell ref="AA71:AA72"/>
    <mergeCell ref="AB71:AB72"/>
    <mergeCell ref="M71:M72"/>
    <mergeCell ref="N71:O71"/>
    <mergeCell ref="P71:Q71"/>
    <mergeCell ref="R71:R72"/>
    <mergeCell ref="S71:S72"/>
    <mergeCell ref="T71:T72"/>
    <mergeCell ref="AB70:AI70"/>
    <mergeCell ref="AJ70:AQ70"/>
    <mergeCell ref="AR70:AY70"/>
    <mergeCell ref="D71:D72"/>
    <mergeCell ref="E71:E72"/>
    <mergeCell ref="F71:G71"/>
    <mergeCell ref="H71:I71"/>
    <mergeCell ref="J71:J72"/>
    <mergeCell ref="K71:K72"/>
    <mergeCell ref="L71:L72"/>
    <mergeCell ref="A17:A19"/>
    <mergeCell ref="B17:B19"/>
    <mergeCell ref="A29:B31"/>
    <mergeCell ref="A66:AX66"/>
    <mergeCell ref="A70:A72"/>
    <mergeCell ref="B70:B72"/>
    <mergeCell ref="C70:C72"/>
    <mergeCell ref="D70:K70"/>
    <mergeCell ref="L70:S70"/>
    <mergeCell ref="T70:AA70"/>
    <mergeCell ref="AX8:AX9"/>
    <mergeCell ref="AY8:AZ8"/>
    <mergeCell ref="A11:A13"/>
    <mergeCell ref="B11:B13"/>
    <mergeCell ref="A14:A16"/>
    <mergeCell ref="B14:B16"/>
    <mergeCell ref="AP8:AP9"/>
    <mergeCell ref="AQ8:AQ9"/>
    <mergeCell ref="AR8:AR9"/>
    <mergeCell ref="AS8:AS9"/>
    <mergeCell ref="AD8:AE8"/>
    <mergeCell ref="AF8:AG8"/>
    <mergeCell ref="AT8:AU8"/>
    <mergeCell ref="AV8:AW8"/>
    <mergeCell ref="AH8:AH9"/>
    <mergeCell ref="AI8:AI9"/>
    <mergeCell ref="AJ8:AJ9"/>
    <mergeCell ref="AK8:AK9"/>
    <mergeCell ref="AL8:AM8"/>
    <mergeCell ref="AN8:AO8"/>
    <mergeCell ref="V8:W8"/>
    <mergeCell ref="X8:Y8"/>
    <mergeCell ref="Z8:Z9"/>
    <mergeCell ref="AA8:AA9"/>
    <mergeCell ref="AB8:AB9"/>
    <mergeCell ref="AC8:AC9"/>
    <mergeCell ref="R8:R9"/>
    <mergeCell ref="S8:S9"/>
    <mergeCell ref="T8:T9"/>
    <mergeCell ref="U8:U9"/>
    <mergeCell ref="N8:O8"/>
    <mergeCell ref="P8:Q8"/>
    <mergeCell ref="AJ7:AQ7"/>
    <mergeCell ref="AR7:AZ7"/>
    <mergeCell ref="D8:D9"/>
    <mergeCell ref="E8:E9"/>
    <mergeCell ref="F8:G8"/>
    <mergeCell ref="H8:I8"/>
    <mergeCell ref="J8:J9"/>
    <mergeCell ref="K8:K9"/>
    <mergeCell ref="L8:L9"/>
    <mergeCell ref="M8:M9"/>
    <mergeCell ref="A2:AY2"/>
    <mergeCell ref="A48:A50"/>
    <mergeCell ref="B48:B50"/>
    <mergeCell ref="A7:A9"/>
    <mergeCell ref="B7:B9"/>
    <mergeCell ref="C7:C9"/>
    <mergeCell ref="D7:K7"/>
    <mergeCell ref="L7:S7"/>
    <mergeCell ref="T7:AA7"/>
    <mergeCell ref="AB7:AI7"/>
    <mergeCell ref="A52:A54"/>
    <mergeCell ref="B52:B54"/>
    <mergeCell ref="A56:B58"/>
    <mergeCell ref="A21:A23"/>
    <mergeCell ref="B21:B23"/>
    <mergeCell ref="A25:A27"/>
    <mergeCell ref="B25:B27"/>
    <mergeCell ref="A44:A46"/>
    <mergeCell ref="B44:B46"/>
    <mergeCell ref="C44:C46"/>
    <mergeCell ref="D44:K44"/>
    <mergeCell ref="L44:S44"/>
    <mergeCell ref="T44:AA44"/>
    <mergeCell ref="M45:M46"/>
    <mergeCell ref="N45:O45"/>
    <mergeCell ref="P45:Q45"/>
    <mergeCell ref="R45:R46"/>
    <mergeCell ref="S45:S46"/>
    <mergeCell ref="T45:T46"/>
    <mergeCell ref="AB44:AI44"/>
    <mergeCell ref="AJ44:AQ44"/>
    <mergeCell ref="AR44:AZ44"/>
    <mergeCell ref="D45:D46"/>
    <mergeCell ref="E45:E46"/>
    <mergeCell ref="F45:G45"/>
    <mergeCell ref="H45:I45"/>
    <mergeCell ref="J45:J46"/>
    <mergeCell ref="K45:K46"/>
    <mergeCell ref="L45:L46"/>
    <mergeCell ref="U45:U46"/>
    <mergeCell ref="V45:W45"/>
    <mergeCell ref="X45:Y45"/>
    <mergeCell ref="Z45:Z46"/>
    <mergeCell ref="AK45:AK46"/>
    <mergeCell ref="AL45:AM45"/>
    <mergeCell ref="AN45:AO45"/>
    <mergeCell ref="AP45:AP46"/>
    <mergeCell ref="AA45:AA46"/>
    <mergeCell ref="AB45:AB46"/>
    <mergeCell ref="AC45:AC46"/>
    <mergeCell ref="AD45:AE45"/>
    <mergeCell ref="AF45:AG45"/>
    <mergeCell ref="AH45:AH46"/>
    <mergeCell ref="AY45:AZ45"/>
    <mergeCell ref="A40:AY40"/>
    <mergeCell ref="AQ45:AQ46"/>
    <mergeCell ref="AR45:AR46"/>
    <mergeCell ref="AS45:AS46"/>
    <mergeCell ref="AT45:AU45"/>
    <mergeCell ref="AV45:AW45"/>
    <mergeCell ref="AX45:AX46"/>
    <mergeCell ref="AI45:AI46"/>
    <mergeCell ref="AJ45:AJ46"/>
  </mergeCells>
  <printOptions/>
  <pageMargins left="0.31496062992125984" right="0.31496062992125984" top="0.7480314960629921" bottom="0.7480314960629921" header="0.31496062992125984" footer="0.31496062992125984"/>
  <pageSetup horizontalDpi="600" verticalDpi="600" orientation="landscape" paperSize="9" scale="65" r:id="rId1"/>
</worksheet>
</file>

<file path=xl/worksheets/sheet13.xml><?xml version="1.0" encoding="utf-8"?>
<worksheet xmlns="http://schemas.openxmlformats.org/spreadsheetml/2006/main" xmlns:r="http://schemas.openxmlformats.org/officeDocument/2006/relationships">
  <dimension ref="A2:D16"/>
  <sheetViews>
    <sheetView zoomScalePageLayoutView="0" workbookViewId="0" topLeftCell="A1">
      <selection activeCell="D18" sqref="D18"/>
    </sheetView>
  </sheetViews>
  <sheetFormatPr defaultColWidth="9.140625" defaultRowHeight="12.75"/>
  <cols>
    <col min="1" max="1" width="55.7109375" style="19" customWidth="1"/>
    <col min="2" max="3" width="12.7109375" style="19" customWidth="1"/>
    <col min="4" max="4" width="69.140625" style="19" customWidth="1"/>
    <col min="5" max="16384" width="9.140625" style="19" customWidth="1"/>
  </cols>
  <sheetData>
    <row r="1" ht="12.75" customHeight="1"/>
    <row r="2" spans="1:4" s="18" customFormat="1" ht="22.5" customHeight="1">
      <c r="A2" s="1323" t="s">
        <v>376</v>
      </c>
      <c r="B2" s="1652"/>
      <c r="C2" s="1652"/>
      <c r="D2" s="1652"/>
    </row>
    <row r="3" ht="12.75" customHeight="1">
      <c r="C3" s="23"/>
    </row>
    <row r="4" spans="1:4" s="14" customFormat="1" ht="21.75" customHeight="1">
      <c r="A4" s="14" t="s">
        <v>59</v>
      </c>
      <c r="C4" s="15"/>
      <c r="D4" s="29"/>
    </row>
    <row r="5" spans="1:4" s="14" customFormat="1" ht="21.75" customHeight="1" thickBot="1">
      <c r="A5" s="20" t="s">
        <v>140</v>
      </c>
      <c r="B5" s="20"/>
      <c r="C5" s="21"/>
      <c r="D5" s="33" t="s">
        <v>690</v>
      </c>
    </row>
    <row r="6" spans="1:4" ht="30" customHeight="1">
      <c r="A6" s="1653" t="s">
        <v>146</v>
      </c>
      <c r="B6" s="1654" t="s">
        <v>148</v>
      </c>
      <c r="C6" s="1655"/>
      <c r="D6" s="1653" t="s">
        <v>147</v>
      </c>
    </row>
    <row r="7" spans="1:4" ht="30" customHeight="1" thickBot="1">
      <c r="A7" s="1182"/>
      <c r="B7" s="34" t="s">
        <v>145</v>
      </c>
      <c r="C7" s="35" t="s">
        <v>142</v>
      </c>
      <c r="D7" s="1656"/>
    </row>
    <row r="8" spans="1:4" ht="30" customHeight="1">
      <c r="A8" s="252"/>
      <c r="B8" s="253"/>
      <c r="C8" s="254"/>
      <c r="D8" s="1657" t="s">
        <v>273</v>
      </c>
    </row>
    <row r="9" spans="1:4" ht="30" customHeight="1">
      <c r="A9" s="255"/>
      <c r="B9" s="253"/>
      <c r="C9" s="254"/>
      <c r="D9" s="1658"/>
    </row>
    <row r="10" spans="1:4" ht="30" customHeight="1" thickBot="1">
      <c r="A10" s="255"/>
      <c r="B10" s="253"/>
      <c r="C10" s="254"/>
      <c r="D10" s="1658"/>
    </row>
    <row r="11" spans="1:4" ht="30" customHeight="1" thickBot="1">
      <c r="A11" s="256" t="s">
        <v>43</v>
      </c>
      <c r="B11" s="257">
        <f>SUM(B8:B10)</f>
        <v>0</v>
      </c>
      <c r="C11" s="257">
        <f>SUM(C8:C10)</f>
        <v>0</v>
      </c>
      <c r="D11" s="258"/>
    </row>
    <row r="12" spans="1:4" ht="14.25">
      <c r="A12" s="26"/>
      <c r="B12" s="26"/>
      <c r="C12" s="26"/>
      <c r="D12" s="26"/>
    </row>
    <row r="14" spans="1:4" ht="54" customHeight="1">
      <c r="A14" s="1651" t="s">
        <v>115</v>
      </c>
      <c r="B14" s="1651"/>
      <c r="C14" s="1651"/>
      <c r="D14" s="1651"/>
    </row>
    <row r="16" spans="1:4" ht="37.5" customHeight="1">
      <c r="A16" s="1651" t="s">
        <v>77</v>
      </c>
      <c r="B16" s="1309"/>
      <c r="C16" s="1309"/>
      <c r="D16" s="1309"/>
    </row>
  </sheetData>
  <sheetProtection/>
  <mergeCells count="7">
    <mergeCell ref="A16:D16"/>
    <mergeCell ref="A2:D2"/>
    <mergeCell ref="A6:A7"/>
    <mergeCell ref="B6:C6"/>
    <mergeCell ref="D6:D7"/>
    <mergeCell ref="D8:D10"/>
    <mergeCell ref="A14:D14"/>
  </mergeCells>
  <printOptions/>
  <pageMargins left="0.7086614173228347" right="0.7086614173228347" top="0.7480314960629921" bottom="0.7480314960629921" header="0.31496062992125984" footer="0.31496062992125984"/>
  <pageSetup horizontalDpi="600" verticalDpi="600" orientation="landscape" paperSize="9" scale="85" r:id="rId1"/>
</worksheet>
</file>

<file path=xl/worksheets/sheet14.xml><?xml version="1.0" encoding="utf-8"?>
<worksheet xmlns="http://schemas.openxmlformats.org/spreadsheetml/2006/main" xmlns:r="http://schemas.openxmlformats.org/officeDocument/2006/relationships">
  <sheetPr>
    <tabColor rgb="FFFFFF00"/>
  </sheetPr>
  <dimension ref="A2:D16"/>
  <sheetViews>
    <sheetView zoomScalePageLayoutView="0" workbookViewId="0" topLeftCell="A1">
      <selection activeCell="G10" sqref="G10"/>
    </sheetView>
  </sheetViews>
  <sheetFormatPr defaultColWidth="9.140625" defaultRowHeight="12.75"/>
  <cols>
    <col min="1" max="1" width="55.7109375" style="19" customWidth="1"/>
    <col min="2" max="3" width="12.7109375" style="19" customWidth="1"/>
    <col min="4" max="4" width="69.140625" style="19" customWidth="1"/>
    <col min="5" max="16384" width="9.140625" style="19" customWidth="1"/>
  </cols>
  <sheetData>
    <row r="1" ht="12.75" customHeight="1"/>
    <row r="2" spans="1:4" s="18" customFormat="1" ht="22.5" customHeight="1">
      <c r="A2" s="1323" t="s">
        <v>134</v>
      </c>
      <c r="B2" s="1652"/>
      <c r="C2" s="1652"/>
      <c r="D2" s="1652"/>
    </row>
    <row r="3" ht="12.75" customHeight="1">
      <c r="C3" s="23"/>
    </row>
    <row r="4" spans="1:4" s="14" customFormat="1" ht="21.75" customHeight="1">
      <c r="A4" s="14" t="s">
        <v>59</v>
      </c>
      <c r="C4" s="15"/>
      <c r="D4" s="29"/>
    </row>
    <row r="5" spans="1:4" s="14" customFormat="1" ht="21.75" customHeight="1" thickBot="1">
      <c r="A5" s="20" t="s">
        <v>140</v>
      </c>
      <c r="B5" s="20"/>
      <c r="C5" s="21"/>
      <c r="D5" s="33" t="s">
        <v>690</v>
      </c>
    </row>
    <row r="6" spans="1:4" ht="30" customHeight="1">
      <c r="A6" s="1653" t="s">
        <v>146</v>
      </c>
      <c r="B6" s="1654" t="s">
        <v>148</v>
      </c>
      <c r="C6" s="1655"/>
      <c r="D6" s="1653" t="s">
        <v>147</v>
      </c>
    </row>
    <row r="7" spans="1:4" ht="30" customHeight="1" thickBot="1">
      <c r="A7" s="1182"/>
      <c r="B7" s="34" t="s">
        <v>145</v>
      </c>
      <c r="C7" s="35" t="s">
        <v>142</v>
      </c>
      <c r="D7" s="1656"/>
    </row>
    <row r="8" spans="1:4" ht="30" customHeight="1">
      <c r="A8" s="252"/>
      <c r="B8" s="253"/>
      <c r="C8" s="254"/>
      <c r="D8" s="1657" t="s">
        <v>273</v>
      </c>
    </row>
    <row r="9" spans="1:4" ht="30" customHeight="1">
      <c r="A9" s="255"/>
      <c r="B9" s="253"/>
      <c r="C9" s="254"/>
      <c r="D9" s="1658"/>
    </row>
    <row r="10" spans="1:4" ht="30" customHeight="1" thickBot="1">
      <c r="A10" s="255"/>
      <c r="B10" s="253"/>
      <c r="C10" s="254"/>
      <c r="D10" s="1658"/>
    </row>
    <row r="11" spans="1:4" ht="30" customHeight="1" thickBot="1">
      <c r="A11" s="256" t="s">
        <v>43</v>
      </c>
      <c r="B11" s="257">
        <f>SUM(B8:B10)</f>
        <v>0</v>
      </c>
      <c r="C11" s="257">
        <f>SUM(C8:C10)</f>
        <v>0</v>
      </c>
      <c r="D11" s="258"/>
    </row>
    <row r="12" spans="1:4" ht="14.25">
      <c r="A12" s="26"/>
      <c r="B12" s="26"/>
      <c r="C12" s="26"/>
      <c r="D12" s="26"/>
    </row>
    <row r="14" spans="1:4" ht="54" customHeight="1">
      <c r="A14" s="1651" t="s">
        <v>115</v>
      </c>
      <c r="B14" s="1651"/>
      <c r="C14" s="1651"/>
      <c r="D14" s="1651"/>
    </row>
    <row r="16" spans="1:4" ht="37.5" customHeight="1">
      <c r="A16" s="1651" t="s">
        <v>77</v>
      </c>
      <c r="B16" s="1309"/>
      <c r="C16" s="1309"/>
      <c r="D16" s="1309"/>
    </row>
  </sheetData>
  <sheetProtection/>
  <mergeCells count="7">
    <mergeCell ref="A16:D16"/>
    <mergeCell ref="A2:D2"/>
    <mergeCell ref="B6:C6"/>
    <mergeCell ref="A6:A7"/>
    <mergeCell ref="D6:D7"/>
    <mergeCell ref="D8:D10"/>
    <mergeCell ref="A14:D14"/>
  </mergeCells>
  <printOptions horizontalCentered="1"/>
  <pageMargins left="0.15748031496062992" right="0.35433070866141736" top="0.3937007874015748" bottom="0.6692913385826772" header="0.5118110236220472" footer="0.5118110236220472"/>
  <pageSetup horizontalDpi="300" verticalDpi="300" orientation="landscape" paperSize="9" scale="90" r:id="rId1"/>
</worksheet>
</file>

<file path=xl/worksheets/sheet15.xml><?xml version="1.0" encoding="utf-8"?>
<worksheet xmlns="http://schemas.openxmlformats.org/spreadsheetml/2006/main" xmlns:r="http://schemas.openxmlformats.org/officeDocument/2006/relationships">
  <sheetPr>
    <tabColor rgb="FFFFFF00"/>
  </sheetPr>
  <dimension ref="A2:S1334"/>
  <sheetViews>
    <sheetView zoomScalePageLayoutView="0" workbookViewId="0" topLeftCell="A247">
      <selection activeCell="J262" sqref="J262"/>
    </sheetView>
  </sheetViews>
  <sheetFormatPr defaultColWidth="9.140625" defaultRowHeight="12.75"/>
  <cols>
    <col min="1" max="1" width="10.8515625" style="86" customWidth="1"/>
    <col min="2" max="2" width="5.57421875" style="86" customWidth="1"/>
    <col min="3" max="11" width="10.140625" style="86" customWidth="1"/>
    <col min="12" max="12" width="14.28125" style="86" customWidth="1"/>
    <col min="13" max="13" width="9.140625" style="86" hidden="1" customWidth="1"/>
    <col min="14" max="16384" width="9.140625" style="86" customWidth="1"/>
  </cols>
  <sheetData>
    <row r="1" s="84" customFormat="1" ht="12.75" customHeight="1"/>
    <row r="2" spans="1:12" s="85" customFormat="1" ht="22.5" customHeight="1">
      <c r="A2" s="1240" t="s">
        <v>160</v>
      </c>
      <c r="B2" s="1240"/>
      <c r="C2" s="1675"/>
      <c r="D2" s="1675"/>
      <c r="E2" s="1675"/>
      <c r="F2" s="1675"/>
      <c r="G2" s="1675"/>
      <c r="H2" s="1675"/>
      <c r="I2" s="1675"/>
      <c r="J2" s="1675"/>
      <c r="K2" s="1675"/>
      <c r="L2" s="1675"/>
    </row>
    <row r="3" spans="12:14" ht="12.75" customHeight="1">
      <c r="L3" s="87"/>
      <c r="M3" s="87"/>
      <c r="N3" s="87"/>
    </row>
    <row r="4" spans="9:14" ht="12.75" customHeight="1" thickBot="1">
      <c r="I4" s="88"/>
      <c r="J4" s="88"/>
      <c r="K4" s="88"/>
      <c r="L4" s="89"/>
      <c r="M4" s="87"/>
      <c r="N4" s="87"/>
    </row>
    <row r="5" spans="1:12" ht="24.75" customHeight="1">
      <c r="A5" s="1703" t="s">
        <v>161</v>
      </c>
      <c r="B5" s="1704"/>
      <c r="C5" s="1704"/>
      <c r="D5" s="1705"/>
      <c r="E5" s="1707" t="s">
        <v>69</v>
      </c>
      <c r="F5" s="1707"/>
      <c r="G5" s="1707"/>
      <c r="H5" s="1707"/>
      <c r="I5" s="1707"/>
      <c r="J5" s="1707"/>
      <c r="K5" s="1707"/>
      <c r="L5" s="1708"/>
    </row>
    <row r="6" spans="1:12" ht="24.75" customHeight="1">
      <c r="A6" s="1709" t="s">
        <v>162</v>
      </c>
      <c r="B6" s="1710"/>
      <c r="C6" s="1710"/>
      <c r="D6" s="1711"/>
      <c r="E6" s="1693" t="s">
        <v>42</v>
      </c>
      <c r="F6" s="1693"/>
      <c r="G6" s="1693"/>
      <c r="H6" s="1693"/>
      <c r="I6" s="1693"/>
      <c r="J6" s="1693"/>
      <c r="K6" s="1693"/>
      <c r="L6" s="1694"/>
    </row>
    <row r="7" spans="1:12" ht="24.75" customHeight="1">
      <c r="A7" s="1715" t="s">
        <v>104</v>
      </c>
      <c r="B7" s="1716"/>
      <c r="C7" s="1716"/>
      <c r="D7" s="1717"/>
      <c r="E7" s="1713"/>
      <c r="F7" s="1713"/>
      <c r="G7" s="1713"/>
      <c r="H7" s="1713"/>
      <c r="I7" s="1713"/>
      <c r="J7" s="1713"/>
      <c r="K7" s="1713"/>
      <c r="L7" s="1714"/>
    </row>
    <row r="8" spans="1:12" ht="24.75" customHeight="1">
      <c r="A8" s="90"/>
      <c r="B8" s="1659" t="s">
        <v>105</v>
      </c>
      <c r="C8" s="1659"/>
      <c r="D8" s="1660"/>
      <c r="E8" s="1693" t="s">
        <v>163</v>
      </c>
      <c r="F8" s="1693"/>
      <c r="G8" s="1693"/>
      <c r="H8" s="1693"/>
      <c r="I8" s="1693"/>
      <c r="J8" s="1693"/>
      <c r="K8" s="1693"/>
      <c r="L8" s="1694"/>
    </row>
    <row r="9" spans="1:12" ht="24.75" customHeight="1">
      <c r="A9" s="90"/>
      <c r="B9" s="1659" t="s">
        <v>106</v>
      </c>
      <c r="C9" s="1659"/>
      <c r="D9" s="1660"/>
      <c r="E9" s="1693" t="s">
        <v>38</v>
      </c>
      <c r="F9" s="1693"/>
      <c r="G9" s="1693"/>
      <c r="H9" s="1693"/>
      <c r="I9" s="1693"/>
      <c r="J9" s="1693"/>
      <c r="K9" s="1693"/>
      <c r="L9" s="1694"/>
    </row>
    <row r="10" spans="1:12" ht="24.75" customHeight="1">
      <c r="A10" s="90" t="s">
        <v>164</v>
      </c>
      <c r="B10" s="1659" t="s">
        <v>107</v>
      </c>
      <c r="C10" s="1659"/>
      <c r="D10" s="1660"/>
      <c r="E10" s="1693" t="s">
        <v>165</v>
      </c>
      <c r="F10" s="1693"/>
      <c r="G10" s="1693"/>
      <c r="H10" s="1693"/>
      <c r="I10" s="1693"/>
      <c r="J10" s="1693"/>
      <c r="K10" s="1693"/>
      <c r="L10" s="1694"/>
    </row>
    <row r="11" spans="1:12" ht="24.75" customHeight="1">
      <c r="A11" s="90"/>
      <c r="B11" s="1659" t="s">
        <v>166</v>
      </c>
      <c r="C11" s="1659"/>
      <c r="D11" s="1660"/>
      <c r="E11" s="1693" t="s">
        <v>677</v>
      </c>
      <c r="F11" s="1693"/>
      <c r="G11" s="1693"/>
      <c r="H11" s="1693"/>
      <c r="I11" s="1693"/>
      <c r="J11" s="1693"/>
      <c r="K11" s="1693"/>
      <c r="L11" s="1694"/>
    </row>
    <row r="12" spans="1:13" ht="63" customHeight="1" thickBot="1">
      <c r="A12" s="91"/>
      <c r="B12" s="1729" t="s">
        <v>108</v>
      </c>
      <c r="C12" s="1729"/>
      <c r="D12" s="1730"/>
      <c r="E12" s="1743" t="s">
        <v>451</v>
      </c>
      <c r="F12" s="1744"/>
      <c r="G12" s="1744"/>
      <c r="H12" s="1744"/>
      <c r="I12" s="1744"/>
      <c r="J12" s="1744"/>
      <c r="K12" s="1744"/>
      <c r="L12" s="1744"/>
      <c r="M12" s="1745"/>
    </row>
    <row r="13" spans="1:12" ht="27.75" customHeight="1" thickBot="1">
      <c r="A13" s="1700" t="s">
        <v>167</v>
      </c>
      <c r="B13" s="1701"/>
      <c r="C13" s="1701"/>
      <c r="D13" s="1701"/>
      <c r="E13" s="1702" t="s">
        <v>168</v>
      </c>
      <c r="F13" s="1330"/>
      <c r="G13" s="1330"/>
      <c r="H13" s="1330"/>
      <c r="I13" s="1330"/>
      <c r="J13" s="1330"/>
      <c r="K13" s="1330"/>
      <c r="L13" s="1331"/>
    </row>
    <row r="14" spans="1:12" ht="18" customHeight="1">
      <c r="A14" s="1678" t="s">
        <v>169</v>
      </c>
      <c r="B14" s="1679"/>
      <c r="C14" s="1680" t="s">
        <v>141</v>
      </c>
      <c r="D14" s="1681"/>
      <c r="E14" s="1680" t="s">
        <v>170</v>
      </c>
      <c r="F14" s="1681"/>
      <c r="G14" s="1680" t="s">
        <v>171</v>
      </c>
      <c r="H14" s="1681"/>
      <c r="I14" s="1680" t="s">
        <v>172</v>
      </c>
      <c r="J14" s="1684"/>
      <c r="K14" s="1681"/>
      <c r="L14" s="1686" t="s">
        <v>173</v>
      </c>
    </row>
    <row r="15" spans="1:12" ht="6" customHeight="1">
      <c r="A15" s="1688" t="s">
        <v>174</v>
      </c>
      <c r="B15" s="1689"/>
      <c r="C15" s="1682"/>
      <c r="D15" s="1683"/>
      <c r="E15" s="1682"/>
      <c r="F15" s="1683"/>
      <c r="G15" s="1682"/>
      <c r="H15" s="1683"/>
      <c r="I15" s="1682"/>
      <c r="J15" s="1685"/>
      <c r="K15" s="1683"/>
      <c r="L15" s="1741"/>
    </row>
    <row r="16" spans="1:12" ht="24" customHeight="1" thickBot="1">
      <c r="A16" s="1690"/>
      <c r="B16" s="1691"/>
      <c r="C16" s="92" t="s">
        <v>145</v>
      </c>
      <c r="D16" s="93" t="s">
        <v>142</v>
      </c>
      <c r="E16" s="92" t="s">
        <v>145</v>
      </c>
      <c r="F16" s="93" t="s">
        <v>142</v>
      </c>
      <c r="G16" s="92" t="s">
        <v>145</v>
      </c>
      <c r="H16" s="93" t="s">
        <v>142</v>
      </c>
      <c r="I16" s="92" t="s">
        <v>145</v>
      </c>
      <c r="J16" s="94" t="s">
        <v>250</v>
      </c>
      <c r="K16" s="93" t="s">
        <v>142</v>
      </c>
      <c r="L16" s="1742"/>
    </row>
    <row r="17" spans="1:12" ht="24" customHeight="1">
      <c r="A17" s="1661">
        <v>1997</v>
      </c>
      <c r="B17" s="1662"/>
      <c r="C17" s="95"/>
      <c r="D17" s="96">
        <v>410</v>
      </c>
      <c r="E17" s="95"/>
      <c r="F17" s="96">
        <v>20</v>
      </c>
      <c r="G17" s="95"/>
      <c r="H17" s="96">
        <v>20</v>
      </c>
      <c r="I17" s="97"/>
      <c r="J17" s="98">
        <f>K17/0.049805253850212</f>
        <v>0</v>
      </c>
      <c r="K17" s="96">
        <v>0</v>
      </c>
      <c r="L17" s="99">
        <f aca="true" t="shared" si="0" ref="L17:L28">(K17/F17)*100</f>
        <v>0</v>
      </c>
    </row>
    <row r="18" spans="1:12" ht="24" customHeight="1">
      <c r="A18" s="1663">
        <v>1998</v>
      </c>
      <c r="B18" s="1664"/>
      <c r="C18" s="100"/>
      <c r="D18" s="101">
        <v>1058</v>
      </c>
      <c r="E18" s="100"/>
      <c r="F18" s="101">
        <v>210</v>
      </c>
      <c r="G18" s="100"/>
      <c r="H18" s="101">
        <v>210</v>
      </c>
      <c r="I18" s="102"/>
      <c r="J18" s="103">
        <f>K18/0.086053903366352</f>
        <v>0</v>
      </c>
      <c r="K18" s="101">
        <v>0</v>
      </c>
      <c r="L18" s="104">
        <f t="shared" si="0"/>
        <v>0</v>
      </c>
    </row>
    <row r="19" spans="1:16" ht="24" customHeight="1">
      <c r="A19" s="1663">
        <v>1999</v>
      </c>
      <c r="B19" s="1664"/>
      <c r="C19" s="100"/>
      <c r="D19" s="101">
        <v>2901</v>
      </c>
      <c r="E19" s="100"/>
      <c r="F19" s="101">
        <v>300</v>
      </c>
      <c r="G19" s="100"/>
      <c r="H19" s="101">
        <v>300</v>
      </c>
      <c r="I19" s="102"/>
      <c r="J19" s="103">
        <f>K19/0.114298876</f>
        <v>2449.7178782405526</v>
      </c>
      <c r="K19" s="101">
        <v>280</v>
      </c>
      <c r="L19" s="104">
        <f t="shared" si="0"/>
        <v>93.33333333333333</v>
      </c>
      <c r="P19" s="105"/>
    </row>
    <row r="20" spans="1:12" ht="24" customHeight="1">
      <c r="A20" s="1663">
        <v>2000</v>
      </c>
      <c r="B20" s="1664"/>
      <c r="C20" s="100"/>
      <c r="D20" s="101">
        <v>4134</v>
      </c>
      <c r="E20" s="100"/>
      <c r="F20" s="101">
        <v>700</v>
      </c>
      <c r="G20" s="100"/>
      <c r="H20" s="101">
        <v>1175</v>
      </c>
      <c r="I20" s="102"/>
      <c r="J20" s="103">
        <f>K20/0.16418603</f>
        <v>7034.703257031064</v>
      </c>
      <c r="K20" s="101">
        <v>1155</v>
      </c>
      <c r="L20" s="104">
        <f t="shared" si="0"/>
        <v>165</v>
      </c>
    </row>
    <row r="21" spans="1:12" ht="24" customHeight="1">
      <c r="A21" s="1663">
        <v>2001</v>
      </c>
      <c r="B21" s="1664"/>
      <c r="C21" s="100"/>
      <c r="D21" s="101">
        <v>4878</v>
      </c>
      <c r="E21" s="100"/>
      <c r="F21" s="101">
        <v>1500</v>
      </c>
      <c r="G21" s="100"/>
      <c r="H21" s="101">
        <v>1500</v>
      </c>
      <c r="I21" s="102"/>
      <c r="J21" s="103">
        <f>K21/0.276472903</f>
        <v>2253.385388730121</v>
      </c>
      <c r="K21" s="101">
        <v>623</v>
      </c>
      <c r="L21" s="104">
        <f t="shared" si="0"/>
        <v>41.53333333333333</v>
      </c>
    </row>
    <row r="22" spans="1:12" ht="24" customHeight="1">
      <c r="A22" s="1663">
        <v>2002</v>
      </c>
      <c r="B22" s="1664"/>
      <c r="C22" s="100"/>
      <c r="D22" s="101">
        <v>8000</v>
      </c>
      <c r="E22" s="100"/>
      <c r="F22" s="101">
        <v>3000</v>
      </c>
      <c r="G22" s="100"/>
      <c r="H22" s="101">
        <v>5134</v>
      </c>
      <c r="I22" s="102"/>
      <c r="J22" s="103">
        <f>K22/0.375097002</f>
        <v>13687.126190360754</v>
      </c>
      <c r="K22" s="101">
        <v>5134</v>
      </c>
      <c r="L22" s="104">
        <f t="shared" si="0"/>
        <v>171.13333333333333</v>
      </c>
    </row>
    <row r="23" spans="1:12" ht="24" customHeight="1">
      <c r="A23" s="1663">
        <v>2003</v>
      </c>
      <c r="B23" s="1664"/>
      <c r="C23" s="100"/>
      <c r="D23" s="101">
        <v>17766</v>
      </c>
      <c r="E23" s="100"/>
      <c r="F23" s="101">
        <v>6500</v>
      </c>
      <c r="G23" s="100"/>
      <c r="H23" s="101">
        <v>8500</v>
      </c>
      <c r="I23" s="102"/>
      <c r="J23" s="103">
        <f>K23/0.437098984</f>
        <v>19446.39615085447</v>
      </c>
      <c r="K23" s="101">
        <v>8500</v>
      </c>
      <c r="L23" s="104">
        <f t="shared" si="0"/>
        <v>130.76923076923077</v>
      </c>
    </row>
    <row r="24" spans="1:12" ht="24" customHeight="1">
      <c r="A24" s="1663">
        <v>2004</v>
      </c>
      <c r="B24" s="1664"/>
      <c r="C24" s="100"/>
      <c r="D24" s="101">
        <v>26250</v>
      </c>
      <c r="E24" s="100"/>
      <c r="F24" s="101">
        <v>6550</v>
      </c>
      <c r="G24" s="100"/>
      <c r="H24" s="101">
        <v>5585</v>
      </c>
      <c r="I24" s="102"/>
      <c r="J24" s="103">
        <f>K24/0.494881384</f>
        <v>5461.91488989208</v>
      </c>
      <c r="K24" s="101">
        <v>2703</v>
      </c>
      <c r="L24" s="104">
        <f t="shared" si="0"/>
        <v>41.26717557251908</v>
      </c>
    </row>
    <row r="25" spans="1:12" ht="24" customHeight="1">
      <c r="A25" s="1663">
        <v>2005</v>
      </c>
      <c r="B25" s="1664"/>
      <c r="C25" s="100"/>
      <c r="D25" s="101">
        <v>49462</v>
      </c>
      <c r="E25" s="100"/>
      <c r="F25" s="101">
        <v>7300</v>
      </c>
      <c r="G25" s="100"/>
      <c r="H25" s="101">
        <v>7034</v>
      </c>
      <c r="I25" s="102"/>
      <c r="J25" s="103">
        <f>K25/0.506245402</f>
        <v>14656.923244509784</v>
      </c>
      <c r="K25" s="101">
        <v>7420</v>
      </c>
      <c r="L25" s="104">
        <f t="shared" si="0"/>
        <v>101.64383561643835</v>
      </c>
    </row>
    <row r="26" spans="1:12" ht="24" customHeight="1">
      <c r="A26" s="1663">
        <v>2006</v>
      </c>
      <c r="B26" s="1664"/>
      <c r="C26" s="100"/>
      <c r="D26" s="101">
        <v>61000</v>
      </c>
      <c r="E26" s="100"/>
      <c r="F26" s="101">
        <v>7310</v>
      </c>
      <c r="G26" s="100"/>
      <c r="H26" s="101">
        <v>6626</v>
      </c>
      <c r="I26" s="102"/>
      <c r="J26" s="103">
        <f>K26/0.5777207715</f>
        <v>10354.483160555705</v>
      </c>
      <c r="K26" s="101">
        <v>5982</v>
      </c>
      <c r="L26" s="104">
        <f t="shared" si="0"/>
        <v>81.83310533515731</v>
      </c>
    </row>
    <row r="27" spans="1:12" ht="24" customHeight="1">
      <c r="A27" s="1665">
        <v>2007</v>
      </c>
      <c r="B27" s="1666"/>
      <c r="C27" s="100"/>
      <c r="D27" s="101">
        <v>61000</v>
      </c>
      <c r="E27" s="100"/>
      <c r="F27" s="101">
        <v>8000</v>
      </c>
      <c r="G27" s="100"/>
      <c r="H27" s="101">
        <v>8942</v>
      </c>
      <c r="I27" s="102"/>
      <c r="J27" s="103">
        <f>K27/0.588331831</f>
        <v>14323.549323646914</v>
      </c>
      <c r="K27" s="101">
        <v>8427</v>
      </c>
      <c r="L27" s="104">
        <f t="shared" si="0"/>
        <v>105.33749999999999</v>
      </c>
    </row>
    <row r="28" spans="1:12" ht="24" customHeight="1">
      <c r="A28" s="1663">
        <v>2008</v>
      </c>
      <c r="B28" s="1664"/>
      <c r="C28" s="100"/>
      <c r="D28" s="101">
        <v>88481</v>
      </c>
      <c r="E28" s="100"/>
      <c r="F28" s="101">
        <v>11068</v>
      </c>
      <c r="G28" s="100"/>
      <c r="H28" s="101">
        <v>12803</v>
      </c>
      <c r="I28" s="102"/>
      <c r="J28" s="103">
        <f>K28/0.665411484</f>
        <v>18803.402557446694</v>
      </c>
      <c r="K28" s="101">
        <v>12512</v>
      </c>
      <c r="L28" s="104">
        <f t="shared" si="0"/>
        <v>113.0466208890495</v>
      </c>
    </row>
    <row r="29" spans="1:12" ht="24" customHeight="1">
      <c r="A29" s="1663">
        <v>2009</v>
      </c>
      <c r="B29" s="1664"/>
      <c r="C29" s="100"/>
      <c r="D29" s="101">
        <v>105000</v>
      </c>
      <c r="E29" s="100"/>
      <c r="F29" s="101">
        <v>13640</v>
      </c>
      <c r="G29" s="100"/>
      <c r="H29" s="101">
        <v>23866</v>
      </c>
      <c r="I29" s="102"/>
      <c r="J29" s="103">
        <f>K29/0.670289436</f>
        <v>30013.899846095737</v>
      </c>
      <c r="K29" s="101">
        <v>20118</v>
      </c>
      <c r="L29" s="104">
        <f aca="true" t="shared" si="1" ref="L29:L34">(K29/F29)*100</f>
        <v>147.4926686217009</v>
      </c>
    </row>
    <row r="30" spans="1:12" ht="24" customHeight="1">
      <c r="A30" s="1663">
        <v>2010</v>
      </c>
      <c r="B30" s="1664"/>
      <c r="C30" s="100"/>
      <c r="D30" s="101">
        <v>115000</v>
      </c>
      <c r="E30" s="100"/>
      <c r="F30" s="101">
        <v>11450</v>
      </c>
      <c r="G30" s="100"/>
      <c r="H30" s="101">
        <v>22970</v>
      </c>
      <c r="I30" s="102"/>
      <c r="J30" s="103">
        <f>K30/0.674627219</f>
        <v>32497.947581329357</v>
      </c>
      <c r="K30" s="101">
        <v>21924</v>
      </c>
      <c r="L30" s="104">
        <f t="shared" si="1"/>
        <v>191.4759825327511</v>
      </c>
    </row>
    <row r="31" spans="1:12" ht="24" customHeight="1">
      <c r="A31" s="1663">
        <v>2011</v>
      </c>
      <c r="B31" s="1664"/>
      <c r="C31" s="100"/>
      <c r="D31" s="101">
        <v>147000</v>
      </c>
      <c r="E31" s="100"/>
      <c r="F31" s="101">
        <v>11000</v>
      </c>
      <c r="G31" s="100"/>
      <c r="H31" s="101">
        <v>6965</v>
      </c>
      <c r="I31" s="102"/>
      <c r="J31" s="103">
        <f>K31/0.78835608</f>
        <v>6628.984202164078</v>
      </c>
      <c r="K31" s="101">
        <v>5226</v>
      </c>
      <c r="L31" s="104">
        <f t="shared" si="1"/>
        <v>47.50909090909091</v>
      </c>
    </row>
    <row r="32" spans="1:12" ht="24" customHeight="1">
      <c r="A32" s="1663">
        <v>2012</v>
      </c>
      <c r="B32" s="1664"/>
      <c r="C32" s="100"/>
      <c r="D32" s="101">
        <v>190000</v>
      </c>
      <c r="E32" s="100"/>
      <c r="F32" s="101">
        <v>11100</v>
      </c>
      <c r="G32" s="100"/>
      <c r="H32" s="101">
        <v>9362</v>
      </c>
      <c r="I32" s="102"/>
      <c r="J32" s="103">
        <f>K32/0.806307287</f>
        <v>11431.125761362491</v>
      </c>
      <c r="K32" s="101">
        <v>9217</v>
      </c>
      <c r="L32" s="104">
        <f t="shared" si="1"/>
        <v>83.03603603603604</v>
      </c>
    </row>
    <row r="33" spans="1:12" ht="24" customHeight="1">
      <c r="A33" s="1663">
        <v>2013</v>
      </c>
      <c r="B33" s="1664"/>
      <c r="C33" s="100"/>
      <c r="D33" s="101">
        <v>190000</v>
      </c>
      <c r="E33" s="100"/>
      <c r="F33" s="101">
        <v>11950</v>
      </c>
      <c r="G33" s="100"/>
      <c r="H33" s="101">
        <v>18050</v>
      </c>
      <c r="I33" s="102"/>
      <c r="J33" s="103">
        <f>K33/0.867933298</f>
        <v>20743.529533302917</v>
      </c>
      <c r="K33" s="101">
        <v>18004</v>
      </c>
      <c r="L33" s="104">
        <f t="shared" si="1"/>
        <v>150.6610878661088</v>
      </c>
    </row>
    <row r="34" spans="1:12" ht="24" customHeight="1">
      <c r="A34" s="1663">
        <v>2014</v>
      </c>
      <c r="B34" s="1664"/>
      <c r="C34" s="616"/>
      <c r="D34" s="101">
        <v>220000</v>
      </c>
      <c r="E34" s="616"/>
      <c r="F34" s="101">
        <v>14280</v>
      </c>
      <c r="G34" s="616"/>
      <c r="H34" s="101">
        <v>15162</v>
      </c>
      <c r="I34" s="617"/>
      <c r="J34" s="103">
        <f>K34/0.938967136</f>
        <v>16137.94500258207</v>
      </c>
      <c r="K34" s="101">
        <v>15153</v>
      </c>
      <c r="L34" s="104">
        <f t="shared" si="1"/>
        <v>106.11344537815125</v>
      </c>
    </row>
    <row r="35" spans="1:12" ht="24" customHeight="1" thickBot="1">
      <c r="A35" s="1663">
        <v>2015</v>
      </c>
      <c r="B35" s="1664"/>
      <c r="C35" s="616"/>
      <c r="D35" s="101"/>
      <c r="E35" s="616"/>
      <c r="F35" s="101"/>
      <c r="G35" s="616"/>
      <c r="H35" s="101"/>
      <c r="I35" s="617"/>
      <c r="J35" s="103">
        <f>K35/0.938967136</f>
        <v>0</v>
      </c>
      <c r="K35" s="101"/>
      <c r="L35" s="104" t="e">
        <f>(K35/F35)*100</f>
        <v>#DIV/0!</v>
      </c>
    </row>
    <row r="36" spans="1:12" ht="24" customHeight="1" thickBot="1">
      <c r="A36" s="1671"/>
      <c r="B36" s="1672"/>
      <c r="C36" s="106"/>
      <c r="D36" s="107"/>
      <c r="E36" s="106"/>
      <c r="F36" s="107"/>
      <c r="G36" s="106"/>
      <c r="H36" s="107"/>
      <c r="I36" s="108" t="s">
        <v>142</v>
      </c>
      <c r="J36" s="109">
        <f>SUM(J17:J33)</f>
        <v>209787.0889655227</v>
      </c>
      <c r="K36" s="109">
        <f>SUM(K17:K34)</f>
        <v>142378</v>
      </c>
      <c r="L36" s="110"/>
    </row>
    <row r="37" ht="12.75" customHeight="1"/>
    <row r="38" spans="1:12" ht="19.5" customHeight="1">
      <c r="A38" s="1673" t="s">
        <v>175</v>
      </c>
      <c r="B38" s="1674"/>
      <c r="C38" s="1674"/>
      <c r="D38" s="1674"/>
      <c r="E38" s="1674"/>
      <c r="F38" s="1674"/>
      <c r="G38" s="1674"/>
      <c r="H38" s="1674"/>
      <c r="I38" s="1674"/>
      <c r="J38" s="1674"/>
      <c r="K38" s="1674"/>
      <c r="L38" s="1674"/>
    </row>
    <row r="39" ht="12.75" customHeight="1"/>
    <row r="40" spans="1:19" ht="28.5" customHeight="1">
      <c r="A40" s="1738" t="s">
        <v>176</v>
      </c>
      <c r="B40" s="1266"/>
      <c r="C40" s="1266"/>
      <c r="D40" s="1266"/>
      <c r="E40" s="1266"/>
      <c r="F40" s="1266"/>
      <c r="G40" s="1266"/>
      <c r="H40" s="1266"/>
      <c r="I40" s="1266"/>
      <c r="J40" s="1266"/>
      <c r="K40" s="1266"/>
      <c r="L40" s="1266"/>
      <c r="M40" s="75"/>
      <c r="N40" s="75"/>
      <c r="O40" s="75"/>
      <c r="P40" s="75"/>
      <c r="Q40" s="75"/>
      <c r="R40" s="75"/>
      <c r="S40" s="75"/>
    </row>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spans="1:12" s="85" customFormat="1" ht="22.5" customHeight="1">
      <c r="A64" s="1240" t="s">
        <v>160</v>
      </c>
      <c r="B64" s="1240"/>
      <c r="C64" s="1675"/>
      <c r="D64" s="1675"/>
      <c r="E64" s="1675"/>
      <c r="F64" s="1675"/>
      <c r="G64" s="1675"/>
      <c r="H64" s="1675"/>
      <c r="I64" s="1675"/>
      <c r="J64" s="1675"/>
      <c r="K64" s="1675"/>
      <c r="L64" s="1675"/>
    </row>
    <row r="65" spans="12:14" ht="12.75" customHeight="1">
      <c r="L65" s="87"/>
      <c r="M65" s="87"/>
      <c r="N65" s="87"/>
    </row>
    <row r="66" spans="9:14" ht="12.75" customHeight="1" thickBot="1">
      <c r="I66" s="88"/>
      <c r="J66" s="88"/>
      <c r="K66" s="88"/>
      <c r="L66" s="89"/>
      <c r="M66" s="87"/>
      <c r="N66" s="87"/>
    </row>
    <row r="67" spans="1:12" ht="24.75" customHeight="1">
      <c r="A67" s="1703" t="s">
        <v>161</v>
      </c>
      <c r="B67" s="1704"/>
      <c r="C67" s="1704"/>
      <c r="D67" s="1705"/>
      <c r="E67" s="1706" t="s">
        <v>69</v>
      </c>
      <c r="F67" s="1707"/>
      <c r="G67" s="1707"/>
      <c r="H67" s="1707"/>
      <c r="I67" s="1707"/>
      <c r="J67" s="1707"/>
      <c r="K67" s="1707"/>
      <c r="L67" s="1708"/>
    </row>
    <row r="68" spans="1:12" ht="24.75" customHeight="1">
      <c r="A68" s="1709" t="s">
        <v>162</v>
      </c>
      <c r="B68" s="1710"/>
      <c r="C68" s="1710"/>
      <c r="D68" s="1711"/>
      <c r="E68" s="1692" t="s">
        <v>42</v>
      </c>
      <c r="F68" s="1693"/>
      <c r="G68" s="1693"/>
      <c r="H68" s="1693"/>
      <c r="I68" s="1693"/>
      <c r="J68" s="1693"/>
      <c r="K68" s="1693"/>
      <c r="L68" s="1694"/>
    </row>
    <row r="69" spans="1:12" ht="24.75" customHeight="1">
      <c r="A69" s="1715" t="s">
        <v>104</v>
      </c>
      <c r="B69" s="1716"/>
      <c r="C69" s="1716"/>
      <c r="D69" s="1717"/>
      <c r="E69" s="1712"/>
      <c r="F69" s="1713"/>
      <c r="G69" s="1713"/>
      <c r="H69" s="1713"/>
      <c r="I69" s="1713"/>
      <c r="J69" s="1713"/>
      <c r="K69" s="1713"/>
      <c r="L69" s="1714"/>
    </row>
    <row r="70" spans="1:12" ht="24.75" customHeight="1">
      <c r="A70" s="90"/>
      <c r="B70" s="1659" t="s">
        <v>105</v>
      </c>
      <c r="C70" s="1659"/>
      <c r="D70" s="1660"/>
      <c r="E70" s="1692" t="s">
        <v>177</v>
      </c>
      <c r="F70" s="1693"/>
      <c r="G70" s="1693"/>
      <c r="H70" s="1693"/>
      <c r="I70" s="1693"/>
      <c r="J70" s="1693"/>
      <c r="K70" s="1693"/>
      <c r="L70" s="1694"/>
    </row>
    <row r="71" spans="1:12" ht="24.75" customHeight="1">
      <c r="A71" s="90"/>
      <c r="B71" s="1659" t="s">
        <v>106</v>
      </c>
      <c r="C71" s="1659"/>
      <c r="D71" s="1660"/>
      <c r="E71" s="1692" t="s">
        <v>40</v>
      </c>
      <c r="F71" s="1693"/>
      <c r="G71" s="1693"/>
      <c r="H71" s="1693"/>
      <c r="I71" s="1693"/>
      <c r="J71" s="1693"/>
      <c r="K71" s="1693"/>
      <c r="L71" s="1694"/>
    </row>
    <row r="72" spans="1:12" ht="24.75" customHeight="1">
      <c r="A72" s="90" t="s">
        <v>164</v>
      </c>
      <c r="B72" s="1659" t="s">
        <v>107</v>
      </c>
      <c r="C72" s="1659"/>
      <c r="D72" s="1660"/>
      <c r="E72" s="1693" t="s">
        <v>165</v>
      </c>
      <c r="F72" s="1693"/>
      <c r="G72" s="1693"/>
      <c r="H72" s="1693"/>
      <c r="I72" s="1693"/>
      <c r="J72" s="1693"/>
      <c r="K72" s="1693"/>
      <c r="L72" s="1694"/>
    </row>
    <row r="73" spans="1:12" ht="24.75" customHeight="1">
      <c r="A73" s="90"/>
      <c r="B73" s="1659" t="s">
        <v>166</v>
      </c>
      <c r="C73" s="1659"/>
      <c r="D73" s="1660"/>
      <c r="E73" s="1692" t="s">
        <v>678</v>
      </c>
      <c r="F73" s="1693"/>
      <c r="G73" s="1693"/>
      <c r="H73" s="1693"/>
      <c r="I73" s="1693"/>
      <c r="J73" s="1693"/>
      <c r="K73" s="1693"/>
      <c r="L73" s="1694"/>
    </row>
    <row r="74" spans="1:12" ht="24.75" customHeight="1" thickBot="1">
      <c r="A74" s="111"/>
      <c r="B74" s="1695" t="s">
        <v>108</v>
      </c>
      <c r="C74" s="1695"/>
      <c r="D74" s="1696"/>
      <c r="E74" s="1697" t="s">
        <v>178</v>
      </c>
      <c r="F74" s="1698"/>
      <c r="G74" s="1698"/>
      <c r="H74" s="1698"/>
      <c r="I74" s="1698"/>
      <c r="J74" s="1698"/>
      <c r="K74" s="1698"/>
      <c r="L74" s="1699"/>
    </row>
    <row r="75" spans="1:12" ht="27.75" customHeight="1" thickBot="1">
      <c r="A75" s="1700" t="s">
        <v>167</v>
      </c>
      <c r="B75" s="1701"/>
      <c r="C75" s="1701"/>
      <c r="D75" s="1701"/>
      <c r="E75" s="1702" t="s">
        <v>168</v>
      </c>
      <c r="F75" s="1330"/>
      <c r="G75" s="1330"/>
      <c r="H75" s="1330"/>
      <c r="I75" s="1330"/>
      <c r="J75" s="1330"/>
      <c r="K75" s="1330"/>
      <c r="L75" s="1331"/>
    </row>
    <row r="76" spans="1:12" ht="18" customHeight="1">
      <c r="A76" s="1678" t="s">
        <v>169</v>
      </c>
      <c r="B76" s="1679"/>
      <c r="C76" s="1680" t="s">
        <v>141</v>
      </c>
      <c r="D76" s="1681"/>
      <c r="E76" s="1680" t="s">
        <v>170</v>
      </c>
      <c r="F76" s="1681"/>
      <c r="G76" s="1680" t="s">
        <v>171</v>
      </c>
      <c r="H76" s="1681"/>
      <c r="I76" s="1680" t="s">
        <v>172</v>
      </c>
      <c r="J76" s="1684"/>
      <c r="K76" s="1681"/>
      <c r="L76" s="1686" t="s">
        <v>179</v>
      </c>
    </row>
    <row r="77" spans="1:12" ht="6" customHeight="1">
      <c r="A77" s="1688" t="s">
        <v>174</v>
      </c>
      <c r="B77" s="1689"/>
      <c r="C77" s="1682"/>
      <c r="D77" s="1683"/>
      <c r="E77" s="1682"/>
      <c r="F77" s="1683"/>
      <c r="G77" s="1682"/>
      <c r="H77" s="1683"/>
      <c r="I77" s="1682"/>
      <c r="J77" s="1685"/>
      <c r="K77" s="1683"/>
      <c r="L77" s="1687"/>
    </row>
    <row r="78" spans="1:12" ht="24" customHeight="1" thickBot="1">
      <c r="A78" s="1690"/>
      <c r="B78" s="1691"/>
      <c r="C78" s="92" t="s">
        <v>145</v>
      </c>
      <c r="D78" s="93" t="s">
        <v>142</v>
      </c>
      <c r="E78" s="92" t="s">
        <v>145</v>
      </c>
      <c r="F78" s="93" t="s">
        <v>142</v>
      </c>
      <c r="G78" s="92" t="s">
        <v>145</v>
      </c>
      <c r="H78" s="93" t="s">
        <v>142</v>
      </c>
      <c r="I78" s="92" t="s">
        <v>145</v>
      </c>
      <c r="J78" s="94" t="s">
        <v>250</v>
      </c>
      <c r="K78" s="93" t="s">
        <v>142</v>
      </c>
      <c r="L78" s="1182"/>
    </row>
    <row r="79" spans="1:12" ht="24" customHeight="1">
      <c r="A79" s="1661">
        <v>2000</v>
      </c>
      <c r="B79" s="1662"/>
      <c r="C79" s="95"/>
      <c r="D79" s="96">
        <v>2850</v>
      </c>
      <c r="E79" s="95"/>
      <c r="F79" s="96">
        <v>100</v>
      </c>
      <c r="G79" s="95"/>
      <c r="H79" s="96">
        <v>220</v>
      </c>
      <c r="I79" s="95"/>
      <c r="J79" s="103">
        <f>K79/0.16418603</f>
        <v>1321.6715210179575</v>
      </c>
      <c r="K79" s="96">
        <v>217</v>
      </c>
      <c r="L79" s="99">
        <f aca="true" t="shared" si="2" ref="L79:L88">(K79/F79)*100</f>
        <v>217</v>
      </c>
    </row>
    <row r="80" spans="1:12" ht="24" customHeight="1">
      <c r="A80" s="1663">
        <v>2001</v>
      </c>
      <c r="B80" s="1664"/>
      <c r="C80" s="100"/>
      <c r="D80" s="101">
        <v>3363</v>
      </c>
      <c r="E80" s="100"/>
      <c r="F80" s="101">
        <v>1000</v>
      </c>
      <c r="G80" s="100"/>
      <c r="H80" s="101">
        <v>1000</v>
      </c>
      <c r="I80" s="100"/>
      <c r="J80" s="103">
        <f>K80/0.276472903</f>
        <v>3472.3113534204113</v>
      </c>
      <c r="K80" s="101">
        <v>960</v>
      </c>
      <c r="L80" s="104">
        <f t="shared" si="2"/>
        <v>96</v>
      </c>
    </row>
    <row r="81" spans="1:12" ht="24" customHeight="1">
      <c r="A81" s="1663">
        <v>2002</v>
      </c>
      <c r="B81" s="1664"/>
      <c r="C81" s="100"/>
      <c r="D81" s="101">
        <v>4000</v>
      </c>
      <c r="E81" s="100"/>
      <c r="F81" s="101">
        <v>1450</v>
      </c>
      <c r="G81" s="100"/>
      <c r="H81" s="101">
        <v>150</v>
      </c>
      <c r="I81" s="100"/>
      <c r="J81" s="103">
        <f>K81/0.375097002</f>
        <v>370.5708103740056</v>
      </c>
      <c r="K81" s="101">
        <v>139</v>
      </c>
      <c r="L81" s="104">
        <f t="shared" si="2"/>
        <v>9.586206896551724</v>
      </c>
    </row>
    <row r="82" spans="1:12" ht="24" customHeight="1">
      <c r="A82" s="1663">
        <v>2003</v>
      </c>
      <c r="B82" s="1664"/>
      <c r="C82" s="100"/>
      <c r="D82" s="101">
        <v>5000</v>
      </c>
      <c r="E82" s="100"/>
      <c r="F82" s="101">
        <v>550</v>
      </c>
      <c r="G82" s="100"/>
      <c r="H82" s="101">
        <v>550</v>
      </c>
      <c r="I82" s="100"/>
      <c r="J82" s="103">
        <f>K82/0.437098984</f>
        <v>1256.0084102140122</v>
      </c>
      <c r="K82" s="101">
        <v>549</v>
      </c>
      <c r="L82" s="104">
        <f t="shared" si="2"/>
        <v>99.81818181818181</v>
      </c>
    </row>
    <row r="83" spans="1:12" ht="24" customHeight="1">
      <c r="A83" s="1663">
        <v>2004</v>
      </c>
      <c r="B83" s="1664"/>
      <c r="C83" s="100"/>
      <c r="D83" s="101">
        <v>7307</v>
      </c>
      <c r="E83" s="100"/>
      <c r="F83" s="101">
        <v>1000</v>
      </c>
      <c r="G83" s="100"/>
      <c r="H83" s="101">
        <v>1000</v>
      </c>
      <c r="I83" s="100"/>
      <c r="J83" s="103">
        <f>K83/0.494881384</f>
        <v>1867.1140800075034</v>
      </c>
      <c r="K83" s="101">
        <v>924</v>
      </c>
      <c r="L83" s="104">
        <f t="shared" si="2"/>
        <v>92.4</v>
      </c>
    </row>
    <row r="84" spans="1:12" ht="24" customHeight="1">
      <c r="A84" s="1663">
        <v>2005</v>
      </c>
      <c r="B84" s="1664"/>
      <c r="C84" s="100"/>
      <c r="D84" s="101">
        <v>8875</v>
      </c>
      <c r="E84" s="100"/>
      <c r="F84" s="101">
        <v>989</v>
      </c>
      <c r="G84" s="100"/>
      <c r="H84" s="101">
        <v>953</v>
      </c>
      <c r="I84" s="100"/>
      <c r="J84" s="103">
        <f>K84/0.506245402</f>
        <v>1714.5834738860501</v>
      </c>
      <c r="K84" s="101">
        <v>868</v>
      </c>
      <c r="L84" s="104">
        <f t="shared" si="2"/>
        <v>87.76541961577351</v>
      </c>
    </row>
    <row r="85" spans="1:12" ht="24" customHeight="1">
      <c r="A85" s="1663">
        <v>2006</v>
      </c>
      <c r="B85" s="1664"/>
      <c r="C85" s="100"/>
      <c r="D85" s="101">
        <v>10453</v>
      </c>
      <c r="E85" s="100"/>
      <c r="F85" s="101">
        <v>700</v>
      </c>
      <c r="G85" s="100"/>
      <c r="H85" s="101">
        <v>1130</v>
      </c>
      <c r="I85" s="100"/>
      <c r="J85" s="103">
        <f>K85/0.577207715</f>
        <v>1928.2486548191755</v>
      </c>
      <c r="K85" s="101">
        <v>1113</v>
      </c>
      <c r="L85" s="104">
        <f t="shared" si="2"/>
        <v>159</v>
      </c>
    </row>
    <row r="86" spans="1:12" ht="24" customHeight="1">
      <c r="A86" s="1665">
        <v>2007</v>
      </c>
      <c r="B86" s="1666"/>
      <c r="C86" s="100"/>
      <c r="D86" s="101">
        <v>9000</v>
      </c>
      <c r="E86" s="100"/>
      <c r="F86" s="101">
        <v>790</v>
      </c>
      <c r="G86" s="100"/>
      <c r="H86" s="101">
        <v>1250</v>
      </c>
      <c r="I86" s="100"/>
      <c r="J86" s="103">
        <f>K86/0.588331831</f>
        <v>2114.4529914105565</v>
      </c>
      <c r="K86" s="101">
        <v>1244</v>
      </c>
      <c r="L86" s="104">
        <f t="shared" si="2"/>
        <v>157.46835443037975</v>
      </c>
    </row>
    <row r="87" spans="1:12" ht="24" customHeight="1">
      <c r="A87" s="1665">
        <v>2008</v>
      </c>
      <c r="B87" s="1666"/>
      <c r="C87" s="100"/>
      <c r="D87" s="101">
        <v>12000</v>
      </c>
      <c r="E87" s="100"/>
      <c r="F87" s="101">
        <v>820</v>
      </c>
      <c r="G87" s="100"/>
      <c r="H87" s="101">
        <v>85</v>
      </c>
      <c r="I87" s="100"/>
      <c r="J87" s="103">
        <f>K87/0.665411484</f>
        <v>121.72918855124537</v>
      </c>
      <c r="K87" s="101">
        <v>81</v>
      </c>
      <c r="L87" s="104">
        <f>(K87/F87)*100</f>
        <v>9.878048780487806</v>
      </c>
    </row>
    <row r="88" spans="1:12" ht="24" customHeight="1">
      <c r="A88" s="1665">
        <v>2009</v>
      </c>
      <c r="B88" s="1666"/>
      <c r="C88" s="100"/>
      <c r="D88" s="101">
        <v>12000</v>
      </c>
      <c r="E88" s="100"/>
      <c r="F88" s="101">
        <v>600</v>
      </c>
      <c r="G88" s="100"/>
      <c r="H88" s="101">
        <v>2</v>
      </c>
      <c r="I88" s="100"/>
      <c r="J88" s="103">
        <f>K88/0.670289436</f>
        <v>0</v>
      </c>
      <c r="K88" s="101">
        <v>0</v>
      </c>
      <c r="L88" s="104">
        <f t="shared" si="2"/>
        <v>0</v>
      </c>
    </row>
    <row r="89" spans="1:12" ht="24" customHeight="1">
      <c r="A89" s="1665">
        <v>2010</v>
      </c>
      <c r="B89" s="1666"/>
      <c r="C89" s="100"/>
      <c r="D89" s="101">
        <v>13000</v>
      </c>
      <c r="E89" s="100"/>
      <c r="F89" s="101">
        <v>2000</v>
      </c>
      <c r="G89" s="100"/>
      <c r="H89" s="101">
        <v>630</v>
      </c>
      <c r="I89" s="100"/>
      <c r="J89" s="103">
        <f>K89/0.674627219</f>
        <v>871.5924638670708</v>
      </c>
      <c r="K89" s="101">
        <v>588</v>
      </c>
      <c r="L89" s="104">
        <f aca="true" t="shared" si="3" ref="L89:L94">(K89/F89)*100</f>
        <v>29.4</v>
      </c>
    </row>
    <row r="90" spans="1:12" ht="24" customHeight="1">
      <c r="A90" s="1665">
        <v>2011</v>
      </c>
      <c r="B90" s="1666"/>
      <c r="C90" s="100"/>
      <c r="D90" s="101">
        <v>13000</v>
      </c>
      <c r="E90" s="100"/>
      <c r="F90" s="101">
        <v>300</v>
      </c>
      <c r="G90" s="100"/>
      <c r="H90" s="101">
        <v>166</v>
      </c>
      <c r="I90" s="100"/>
      <c r="J90" s="103">
        <f>K90/0.78835608</f>
        <v>186.4639643547875</v>
      </c>
      <c r="K90" s="101">
        <v>147</v>
      </c>
      <c r="L90" s="151">
        <f t="shared" si="3"/>
        <v>49</v>
      </c>
    </row>
    <row r="91" spans="1:12" ht="24" customHeight="1">
      <c r="A91" s="1665">
        <v>2012</v>
      </c>
      <c r="B91" s="1666"/>
      <c r="C91" s="100"/>
      <c r="D91" s="101">
        <v>14000</v>
      </c>
      <c r="E91" s="100"/>
      <c r="F91" s="101">
        <v>300</v>
      </c>
      <c r="G91" s="100"/>
      <c r="H91" s="101">
        <v>1</v>
      </c>
      <c r="I91" s="100"/>
      <c r="J91" s="103">
        <f>K91/0.806307287</f>
        <v>0</v>
      </c>
      <c r="K91" s="101">
        <v>0</v>
      </c>
      <c r="L91" s="151">
        <f t="shared" si="3"/>
        <v>0</v>
      </c>
    </row>
    <row r="92" spans="1:12" ht="24" customHeight="1">
      <c r="A92" s="1665">
        <v>2013</v>
      </c>
      <c r="B92" s="1666"/>
      <c r="C92" s="100"/>
      <c r="D92" s="101">
        <v>20000</v>
      </c>
      <c r="E92" s="100"/>
      <c r="F92" s="101">
        <v>100</v>
      </c>
      <c r="G92" s="100"/>
      <c r="H92" s="101">
        <v>1</v>
      </c>
      <c r="I92" s="100"/>
      <c r="J92" s="103">
        <f>K92/0.867933298</f>
        <v>0</v>
      </c>
      <c r="K92" s="101">
        <v>0</v>
      </c>
      <c r="L92" s="151">
        <f t="shared" si="3"/>
        <v>0</v>
      </c>
    </row>
    <row r="93" spans="1:12" ht="24" customHeight="1">
      <c r="A93" s="1665">
        <v>2014</v>
      </c>
      <c r="B93" s="1666"/>
      <c r="C93" s="100"/>
      <c r="D93" s="101">
        <v>15000</v>
      </c>
      <c r="E93" s="100"/>
      <c r="F93" s="101">
        <v>100</v>
      </c>
      <c r="G93" s="100"/>
      <c r="H93" s="101"/>
      <c r="I93" s="100"/>
      <c r="J93" s="103">
        <f>K93/'TABLO-13 DEFLATÖR'!L56</f>
        <v>0</v>
      </c>
      <c r="K93" s="101">
        <v>0</v>
      </c>
      <c r="L93" s="151">
        <f t="shared" si="3"/>
        <v>0</v>
      </c>
    </row>
    <row r="94" spans="1:12" ht="24" customHeight="1" thickBot="1">
      <c r="A94" s="1665">
        <v>2015</v>
      </c>
      <c r="B94" s="1666"/>
      <c r="C94" s="100"/>
      <c r="D94" s="101"/>
      <c r="E94" s="100"/>
      <c r="F94" s="101"/>
      <c r="G94" s="100"/>
      <c r="H94" s="101"/>
      <c r="I94" s="100"/>
      <c r="J94" s="103">
        <f>K94/'TABLO-13 DEFLATÖR'!L57</f>
        <v>0</v>
      </c>
      <c r="K94" s="101">
        <v>0</v>
      </c>
      <c r="L94" s="151" t="e">
        <f t="shared" si="3"/>
        <v>#DIV/0!</v>
      </c>
    </row>
    <row r="95" spans="1:12" ht="24" customHeight="1" thickBot="1">
      <c r="A95" s="1671"/>
      <c r="B95" s="1672"/>
      <c r="C95" s="106"/>
      <c r="D95" s="107"/>
      <c r="E95" s="106"/>
      <c r="F95" s="107"/>
      <c r="G95" s="106"/>
      <c r="H95" s="107"/>
      <c r="I95" s="108" t="s">
        <v>142</v>
      </c>
      <c r="J95" s="109">
        <f>SUM(J79:J92)</f>
        <v>15224.746911922775</v>
      </c>
      <c r="K95" s="114">
        <f>SUM(K79:K92)</f>
        <v>6830</v>
      </c>
      <c r="L95" s="152"/>
    </row>
    <row r="96" ht="12.75" customHeight="1"/>
    <row r="97" spans="1:12" ht="19.5" customHeight="1">
      <c r="A97" s="1673" t="s">
        <v>175</v>
      </c>
      <c r="B97" s="1674"/>
      <c r="C97" s="1674"/>
      <c r="D97" s="1674"/>
      <c r="E97" s="1674"/>
      <c r="F97" s="1674"/>
      <c r="G97" s="1674"/>
      <c r="H97" s="1674"/>
      <c r="I97" s="1674"/>
      <c r="J97" s="1674"/>
      <c r="K97" s="1674"/>
      <c r="L97" s="1674"/>
    </row>
    <row r="98" ht="12.75" customHeight="1"/>
    <row r="99" spans="1:19" ht="28.5" customHeight="1">
      <c r="A99" s="1738" t="s">
        <v>180</v>
      </c>
      <c r="B99" s="1266"/>
      <c r="C99" s="1266"/>
      <c r="D99" s="1266"/>
      <c r="E99" s="1266"/>
      <c r="F99" s="1266"/>
      <c r="G99" s="1266"/>
      <c r="H99" s="1266"/>
      <c r="I99" s="1266"/>
      <c r="J99" s="1266"/>
      <c r="K99" s="1266"/>
      <c r="L99" s="1266"/>
      <c r="M99" s="75"/>
      <c r="N99" s="75"/>
      <c r="O99" s="75"/>
      <c r="P99" s="75"/>
      <c r="Q99" s="75"/>
      <c r="R99" s="75"/>
      <c r="S99" s="75"/>
    </row>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s="84" customFormat="1" ht="12.75" customHeight="1"/>
    <row r="128" s="84" customFormat="1" ht="12.75" customHeight="1"/>
    <row r="129" spans="1:12" s="85" customFormat="1" ht="22.5" customHeight="1">
      <c r="A129" s="1240" t="s">
        <v>160</v>
      </c>
      <c r="B129" s="1240"/>
      <c r="C129" s="1675"/>
      <c r="D129" s="1675"/>
      <c r="E129" s="1675"/>
      <c r="F129" s="1675"/>
      <c r="G129" s="1675"/>
      <c r="H129" s="1675"/>
      <c r="I129" s="1675"/>
      <c r="J129" s="1675"/>
      <c r="K129" s="1675"/>
      <c r="L129" s="1675"/>
    </row>
    <row r="130" spans="12:14" ht="12.75" customHeight="1">
      <c r="L130" s="87"/>
      <c r="M130" s="87"/>
      <c r="N130" s="87"/>
    </row>
    <row r="131" spans="9:14" ht="12.75" customHeight="1" thickBot="1">
      <c r="I131" s="88"/>
      <c r="J131" s="88"/>
      <c r="K131" s="88"/>
      <c r="L131" s="89"/>
      <c r="M131" s="87"/>
      <c r="N131" s="87"/>
    </row>
    <row r="132" spans="1:12" ht="24.75" customHeight="1">
      <c r="A132" s="1703" t="s">
        <v>161</v>
      </c>
      <c r="B132" s="1704"/>
      <c r="C132" s="1704"/>
      <c r="D132" s="1705"/>
      <c r="E132" s="1707" t="s">
        <v>69</v>
      </c>
      <c r="F132" s="1707"/>
      <c r="G132" s="1707"/>
      <c r="H132" s="1707"/>
      <c r="I132" s="1707"/>
      <c r="J132" s="1707"/>
      <c r="K132" s="1707"/>
      <c r="L132" s="1708"/>
    </row>
    <row r="133" spans="1:12" ht="24.75" customHeight="1">
      <c r="A133" s="1709" t="s">
        <v>162</v>
      </c>
      <c r="B133" s="1710"/>
      <c r="C133" s="1710"/>
      <c r="D133" s="1711"/>
      <c r="E133" s="1693" t="s">
        <v>42</v>
      </c>
      <c r="F133" s="1693"/>
      <c r="G133" s="1693"/>
      <c r="H133" s="1693"/>
      <c r="I133" s="1693"/>
      <c r="J133" s="1693"/>
      <c r="K133" s="1693"/>
      <c r="L133" s="1694"/>
    </row>
    <row r="134" spans="1:12" ht="24.75" customHeight="1">
      <c r="A134" s="1715" t="s">
        <v>104</v>
      </c>
      <c r="B134" s="1716"/>
      <c r="C134" s="1716"/>
      <c r="D134" s="1717"/>
      <c r="E134" s="1713"/>
      <c r="F134" s="1713"/>
      <c r="G134" s="1713"/>
      <c r="H134" s="1713"/>
      <c r="I134" s="1713"/>
      <c r="J134" s="1713"/>
      <c r="K134" s="1713"/>
      <c r="L134" s="1714"/>
    </row>
    <row r="135" spans="1:12" ht="24.75" customHeight="1">
      <c r="A135" s="90"/>
      <c r="B135" s="1659" t="s">
        <v>105</v>
      </c>
      <c r="C135" s="1659"/>
      <c r="D135" s="1660"/>
      <c r="E135" s="1693" t="s">
        <v>181</v>
      </c>
      <c r="F135" s="1693"/>
      <c r="G135" s="1693"/>
      <c r="H135" s="1693"/>
      <c r="I135" s="1693"/>
      <c r="J135" s="1693"/>
      <c r="K135" s="1693"/>
      <c r="L135" s="1694"/>
    </row>
    <row r="136" spans="1:12" ht="24.75" customHeight="1">
      <c r="A136" s="90"/>
      <c r="B136" s="1659" t="s">
        <v>106</v>
      </c>
      <c r="C136" s="1659"/>
      <c r="D136" s="1660"/>
      <c r="E136" s="1693" t="s">
        <v>39</v>
      </c>
      <c r="F136" s="1693"/>
      <c r="G136" s="1693"/>
      <c r="H136" s="1693"/>
      <c r="I136" s="1693"/>
      <c r="J136" s="1693"/>
      <c r="K136" s="1693"/>
      <c r="L136" s="1694"/>
    </row>
    <row r="137" spans="1:12" ht="24.75" customHeight="1">
      <c r="A137" s="90" t="s">
        <v>164</v>
      </c>
      <c r="B137" s="1659" t="s">
        <v>107</v>
      </c>
      <c r="C137" s="1659"/>
      <c r="D137" s="1660"/>
      <c r="E137" s="1693" t="s">
        <v>182</v>
      </c>
      <c r="F137" s="1693"/>
      <c r="G137" s="1693"/>
      <c r="H137" s="1693"/>
      <c r="I137" s="1693"/>
      <c r="J137" s="1693"/>
      <c r="K137" s="1693"/>
      <c r="L137" s="1694"/>
    </row>
    <row r="138" spans="1:12" ht="24.75" customHeight="1">
      <c r="A138" s="90"/>
      <c r="B138" s="1659" t="s">
        <v>166</v>
      </c>
      <c r="C138" s="1659"/>
      <c r="D138" s="1660"/>
      <c r="E138" s="1693" t="s">
        <v>183</v>
      </c>
      <c r="F138" s="1693"/>
      <c r="G138" s="1693"/>
      <c r="H138" s="1693"/>
      <c r="I138" s="1693"/>
      <c r="J138" s="1693"/>
      <c r="K138" s="1693"/>
      <c r="L138" s="1694"/>
    </row>
    <row r="139" spans="1:12" ht="24.75" customHeight="1" thickBot="1">
      <c r="A139" s="111"/>
      <c r="B139" s="1695" t="s">
        <v>108</v>
      </c>
      <c r="C139" s="1695"/>
      <c r="D139" s="1696"/>
      <c r="E139" s="1731" t="s">
        <v>184</v>
      </c>
      <c r="F139" s="1731"/>
      <c r="G139" s="1731"/>
      <c r="H139" s="1731"/>
      <c r="I139" s="1731"/>
      <c r="J139" s="1731"/>
      <c r="K139" s="1731"/>
      <c r="L139" s="1732"/>
    </row>
    <row r="140" spans="1:12" ht="27.75" customHeight="1" thickBot="1">
      <c r="A140" s="1700" t="s">
        <v>167</v>
      </c>
      <c r="B140" s="1701"/>
      <c r="C140" s="1701"/>
      <c r="D140" s="1701"/>
      <c r="E140" s="1702" t="s">
        <v>168</v>
      </c>
      <c r="F140" s="1330"/>
      <c r="G140" s="1330"/>
      <c r="H140" s="1330"/>
      <c r="I140" s="1330"/>
      <c r="J140" s="1330"/>
      <c r="K140" s="1330"/>
      <c r="L140" s="1331"/>
    </row>
    <row r="141" spans="1:12" ht="18" customHeight="1">
      <c r="A141" s="1678" t="s">
        <v>169</v>
      </c>
      <c r="B141" s="1679"/>
      <c r="C141" s="1680" t="s">
        <v>141</v>
      </c>
      <c r="D141" s="1681"/>
      <c r="E141" s="1680" t="s">
        <v>170</v>
      </c>
      <c r="F141" s="1681"/>
      <c r="G141" s="1680" t="s">
        <v>171</v>
      </c>
      <c r="H141" s="1681"/>
      <c r="I141" s="1680" t="s">
        <v>172</v>
      </c>
      <c r="J141" s="1684"/>
      <c r="K141" s="1681"/>
      <c r="L141" s="1686" t="s">
        <v>179</v>
      </c>
    </row>
    <row r="142" spans="1:12" ht="6" customHeight="1">
      <c r="A142" s="1688" t="s">
        <v>174</v>
      </c>
      <c r="B142" s="1689"/>
      <c r="C142" s="1682"/>
      <c r="D142" s="1683"/>
      <c r="E142" s="1682"/>
      <c r="F142" s="1683"/>
      <c r="G142" s="1682"/>
      <c r="H142" s="1683"/>
      <c r="I142" s="1682"/>
      <c r="J142" s="1685"/>
      <c r="K142" s="1683"/>
      <c r="L142" s="1687"/>
    </row>
    <row r="143" spans="1:12" ht="24" customHeight="1" thickBot="1">
      <c r="A143" s="1690"/>
      <c r="B143" s="1691"/>
      <c r="C143" s="92" t="s">
        <v>145</v>
      </c>
      <c r="D143" s="93" t="s">
        <v>142</v>
      </c>
      <c r="E143" s="92" t="s">
        <v>145</v>
      </c>
      <c r="F143" s="93" t="s">
        <v>142</v>
      </c>
      <c r="G143" s="92" t="s">
        <v>145</v>
      </c>
      <c r="H143" s="93" t="s">
        <v>142</v>
      </c>
      <c r="I143" s="92" t="s">
        <v>145</v>
      </c>
      <c r="J143" s="94" t="s">
        <v>250</v>
      </c>
      <c r="K143" s="93" t="s">
        <v>142</v>
      </c>
      <c r="L143" s="1182"/>
    </row>
    <row r="144" spans="1:12" ht="24" customHeight="1">
      <c r="A144" s="1661">
        <v>1998</v>
      </c>
      <c r="B144" s="1662"/>
      <c r="C144" s="95"/>
      <c r="D144" s="96">
        <v>98</v>
      </c>
      <c r="E144" s="95"/>
      <c r="F144" s="96">
        <v>30</v>
      </c>
      <c r="G144" s="95"/>
      <c r="H144" s="96">
        <v>30</v>
      </c>
      <c r="I144" s="95"/>
      <c r="J144" s="103">
        <f>K144/0.075592208</f>
        <v>396.8663013521182</v>
      </c>
      <c r="K144" s="96">
        <v>30</v>
      </c>
      <c r="L144" s="99">
        <f aca="true" t="shared" si="4" ref="L144:L153">(K144/F144)*100</f>
        <v>100</v>
      </c>
    </row>
    <row r="145" spans="1:12" ht="24" customHeight="1">
      <c r="A145" s="1663">
        <v>1999</v>
      </c>
      <c r="B145" s="1664"/>
      <c r="C145" s="100"/>
      <c r="D145" s="101">
        <v>433</v>
      </c>
      <c r="E145" s="100"/>
      <c r="F145" s="101">
        <v>60</v>
      </c>
      <c r="G145" s="100"/>
      <c r="H145" s="101">
        <v>60</v>
      </c>
      <c r="I145" s="100"/>
      <c r="J145" s="103">
        <f>K145/0.114298876</f>
        <v>498.6925680703982</v>
      </c>
      <c r="K145" s="101">
        <v>57</v>
      </c>
      <c r="L145" s="104">
        <f t="shared" si="4"/>
        <v>95</v>
      </c>
    </row>
    <row r="146" spans="1:12" ht="24" customHeight="1">
      <c r="A146" s="1663">
        <v>2000</v>
      </c>
      <c r="B146" s="1664"/>
      <c r="C146" s="100"/>
      <c r="D146" s="101">
        <v>617</v>
      </c>
      <c r="E146" s="100"/>
      <c r="F146" s="101">
        <v>100</v>
      </c>
      <c r="G146" s="100"/>
      <c r="H146" s="101">
        <v>100</v>
      </c>
      <c r="I146" s="100"/>
      <c r="J146" s="103">
        <f>K146/0.16418603</f>
        <v>590.7932605471975</v>
      </c>
      <c r="K146" s="101">
        <v>97</v>
      </c>
      <c r="L146" s="104">
        <f t="shared" si="4"/>
        <v>97</v>
      </c>
    </row>
    <row r="147" spans="1:12" ht="24" customHeight="1">
      <c r="A147" s="1663">
        <v>2001</v>
      </c>
      <c r="B147" s="1664"/>
      <c r="C147" s="100"/>
      <c r="D147" s="101">
        <v>728</v>
      </c>
      <c r="E147" s="100"/>
      <c r="F147" s="101">
        <v>500</v>
      </c>
      <c r="G147" s="100"/>
      <c r="H147" s="101">
        <v>500</v>
      </c>
      <c r="I147" s="100"/>
      <c r="J147" s="103">
        <f>K147/0.276472903</f>
        <v>1747.0066496896443</v>
      </c>
      <c r="K147" s="101">
        <v>483</v>
      </c>
      <c r="L147" s="104">
        <f t="shared" si="4"/>
        <v>96.6</v>
      </c>
    </row>
    <row r="148" spans="1:12" ht="24" customHeight="1">
      <c r="A148" s="1663">
        <v>2002</v>
      </c>
      <c r="B148" s="1664"/>
      <c r="C148" s="100"/>
      <c r="D148" s="101">
        <v>1750</v>
      </c>
      <c r="E148" s="100"/>
      <c r="F148" s="101">
        <v>500</v>
      </c>
      <c r="G148" s="100"/>
      <c r="H148" s="101">
        <v>500</v>
      </c>
      <c r="I148" s="100"/>
      <c r="J148" s="103">
        <f>K148/0.375097002</f>
        <v>1332.9885265251999</v>
      </c>
      <c r="K148" s="101">
        <v>500</v>
      </c>
      <c r="L148" s="104">
        <f t="shared" si="4"/>
        <v>100</v>
      </c>
    </row>
    <row r="149" spans="1:12" ht="24" customHeight="1">
      <c r="A149" s="1663">
        <v>2003</v>
      </c>
      <c r="B149" s="1664"/>
      <c r="C149" s="100"/>
      <c r="D149" s="101">
        <v>8000</v>
      </c>
      <c r="E149" s="100"/>
      <c r="F149" s="101">
        <v>200</v>
      </c>
      <c r="G149" s="100"/>
      <c r="H149" s="101">
        <v>200</v>
      </c>
      <c r="I149" s="100"/>
      <c r="J149" s="103">
        <f>K149/0.437098984</f>
        <v>457.56226237304634</v>
      </c>
      <c r="K149" s="101">
        <v>200</v>
      </c>
      <c r="L149" s="104">
        <f t="shared" si="4"/>
        <v>100</v>
      </c>
    </row>
    <row r="150" spans="1:12" ht="24" customHeight="1">
      <c r="A150" s="1663">
        <v>2004</v>
      </c>
      <c r="B150" s="1664"/>
      <c r="C150" s="100"/>
      <c r="D150" s="101">
        <v>8000</v>
      </c>
      <c r="E150" s="100"/>
      <c r="F150" s="101">
        <v>200</v>
      </c>
      <c r="G150" s="100"/>
      <c r="H150" s="101">
        <v>200</v>
      </c>
      <c r="I150" s="100"/>
      <c r="J150" s="103">
        <f>K150/0.494881384</f>
        <v>139.42735013043045</v>
      </c>
      <c r="K150" s="101">
        <v>69</v>
      </c>
      <c r="L150" s="104">
        <f t="shared" si="4"/>
        <v>34.5</v>
      </c>
    </row>
    <row r="151" spans="1:12" ht="24" customHeight="1">
      <c r="A151" s="1663">
        <v>2005</v>
      </c>
      <c r="B151" s="1664"/>
      <c r="C151" s="100"/>
      <c r="D151" s="101">
        <v>8000</v>
      </c>
      <c r="E151" s="100"/>
      <c r="F151" s="101">
        <v>200</v>
      </c>
      <c r="G151" s="100"/>
      <c r="H151" s="101">
        <v>200</v>
      </c>
      <c r="I151" s="100"/>
      <c r="J151" s="103">
        <f>K151/0.506245402</f>
        <v>120.49492155189984</v>
      </c>
      <c r="K151" s="101">
        <v>61</v>
      </c>
      <c r="L151" s="104">
        <f t="shared" si="4"/>
        <v>30.5</v>
      </c>
    </row>
    <row r="152" spans="1:12" ht="24" customHeight="1">
      <c r="A152" s="1663">
        <v>2006</v>
      </c>
      <c r="B152" s="1664"/>
      <c r="C152" s="100"/>
      <c r="D152" s="101">
        <v>8000</v>
      </c>
      <c r="E152" s="100"/>
      <c r="F152" s="101">
        <v>200</v>
      </c>
      <c r="G152" s="100"/>
      <c r="H152" s="101">
        <v>156</v>
      </c>
      <c r="I152" s="100"/>
      <c r="J152" s="103">
        <f>K152/0.577207715</f>
        <v>225.2222148486009</v>
      </c>
      <c r="K152" s="101">
        <v>130</v>
      </c>
      <c r="L152" s="104">
        <f t="shared" si="4"/>
        <v>65</v>
      </c>
    </row>
    <row r="153" spans="1:12" ht="24" customHeight="1" thickBot="1">
      <c r="A153" s="1739">
        <v>2007</v>
      </c>
      <c r="B153" s="1740"/>
      <c r="C153" s="115"/>
      <c r="D153" s="116">
        <v>8000</v>
      </c>
      <c r="E153" s="115"/>
      <c r="F153" s="116">
        <v>230</v>
      </c>
      <c r="G153" s="115"/>
      <c r="H153" s="116">
        <v>1</v>
      </c>
      <c r="I153" s="117"/>
      <c r="J153" s="103">
        <f>K153/0.588331831</f>
        <v>0</v>
      </c>
      <c r="K153" s="118">
        <v>0</v>
      </c>
      <c r="L153" s="119">
        <f t="shared" si="4"/>
        <v>0</v>
      </c>
    </row>
    <row r="154" spans="1:12" ht="24" customHeight="1" thickBot="1">
      <c r="A154" s="1671"/>
      <c r="B154" s="1672"/>
      <c r="C154" s="106"/>
      <c r="D154" s="107"/>
      <c r="E154" s="106"/>
      <c r="F154" s="107"/>
      <c r="G154" s="106"/>
      <c r="H154" s="107"/>
      <c r="I154" s="108" t="s">
        <v>142</v>
      </c>
      <c r="J154" s="108">
        <f>SUM(J144:J153)</f>
        <v>5509.054055088535</v>
      </c>
      <c r="K154" s="114">
        <f>SUM(K144:K153)</f>
        <v>1627</v>
      </c>
      <c r="L154" s="110"/>
    </row>
    <row r="155" ht="12.75" customHeight="1"/>
    <row r="156" spans="1:12" ht="19.5" customHeight="1">
      <c r="A156" s="1673" t="s">
        <v>175</v>
      </c>
      <c r="B156" s="1674"/>
      <c r="C156" s="1674"/>
      <c r="D156" s="1674"/>
      <c r="E156" s="1674"/>
      <c r="F156" s="1674"/>
      <c r="G156" s="1674"/>
      <c r="H156" s="1674"/>
      <c r="I156" s="1674"/>
      <c r="J156" s="1674"/>
      <c r="K156" s="1674"/>
      <c r="L156" s="1674"/>
    </row>
    <row r="157" ht="12.75" customHeight="1"/>
    <row r="158" spans="1:19" ht="54" customHeight="1">
      <c r="A158" s="1738" t="s">
        <v>185</v>
      </c>
      <c r="B158" s="1266"/>
      <c r="C158" s="1266"/>
      <c r="D158" s="1266"/>
      <c r="E158" s="1266"/>
      <c r="F158" s="1266"/>
      <c r="G158" s="1266"/>
      <c r="H158" s="1266"/>
      <c r="I158" s="1266"/>
      <c r="J158" s="1266"/>
      <c r="K158" s="1266"/>
      <c r="L158" s="1266"/>
      <c r="M158" s="75"/>
      <c r="N158" s="75"/>
      <c r="O158" s="75"/>
      <c r="P158" s="75"/>
      <c r="Q158" s="75"/>
      <c r="R158" s="75"/>
      <c r="S158" s="75"/>
    </row>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s="84" customFormat="1" ht="12.75" customHeight="1"/>
    <row r="185" s="84" customFormat="1" ht="12.75" customHeight="1"/>
    <row r="186" s="84" customFormat="1" ht="12.75" customHeight="1"/>
    <row r="187" s="84" customFormat="1" ht="12.75" customHeight="1"/>
    <row r="188" s="84" customFormat="1" ht="12.75" customHeight="1"/>
    <row r="189" spans="1:12" s="85" customFormat="1" ht="22.5" customHeight="1">
      <c r="A189" s="1240" t="s">
        <v>160</v>
      </c>
      <c r="B189" s="1240"/>
      <c r="C189" s="1675"/>
      <c r="D189" s="1675"/>
      <c r="E189" s="1675"/>
      <c r="F189" s="1675"/>
      <c r="G189" s="1675"/>
      <c r="H189" s="1675"/>
      <c r="I189" s="1675"/>
      <c r="J189" s="1675"/>
      <c r="K189" s="1675"/>
      <c r="L189" s="1675"/>
    </row>
    <row r="190" spans="12:14" ht="12.75" customHeight="1">
      <c r="L190" s="87"/>
      <c r="M190" s="87"/>
      <c r="N190" s="87"/>
    </row>
    <row r="191" spans="9:14" ht="12.75" customHeight="1" thickBot="1">
      <c r="I191" s="88"/>
      <c r="J191" s="88"/>
      <c r="K191" s="88"/>
      <c r="L191" s="89"/>
      <c r="M191" s="87"/>
      <c r="N191" s="87"/>
    </row>
    <row r="192" spans="1:12" ht="24.75" customHeight="1">
      <c r="A192" s="1703" t="s">
        <v>161</v>
      </c>
      <c r="B192" s="1704"/>
      <c r="C192" s="1704"/>
      <c r="D192" s="1705"/>
      <c r="E192" s="1706" t="s">
        <v>69</v>
      </c>
      <c r="F192" s="1707"/>
      <c r="G192" s="1707"/>
      <c r="H192" s="1707"/>
      <c r="I192" s="1707"/>
      <c r="J192" s="1707"/>
      <c r="K192" s="1707"/>
      <c r="L192" s="1708"/>
    </row>
    <row r="193" spans="1:12" ht="24.75" customHeight="1">
      <c r="A193" s="1709" t="s">
        <v>162</v>
      </c>
      <c r="B193" s="1710"/>
      <c r="C193" s="1710"/>
      <c r="D193" s="1711"/>
      <c r="E193" s="1692" t="s">
        <v>42</v>
      </c>
      <c r="F193" s="1693"/>
      <c r="G193" s="1693"/>
      <c r="H193" s="1693"/>
      <c r="I193" s="1693"/>
      <c r="J193" s="1693"/>
      <c r="K193" s="1693"/>
      <c r="L193" s="1694"/>
    </row>
    <row r="194" spans="1:12" ht="24.75" customHeight="1">
      <c r="A194" s="1715" t="s">
        <v>104</v>
      </c>
      <c r="B194" s="1716"/>
      <c r="C194" s="1716"/>
      <c r="D194" s="1717"/>
      <c r="E194" s="1712"/>
      <c r="F194" s="1713"/>
      <c r="G194" s="1713"/>
      <c r="H194" s="1713"/>
      <c r="I194" s="1713"/>
      <c r="J194" s="1713"/>
      <c r="K194" s="1713"/>
      <c r="L194" s="1714"/>
    </row>
    <row r="195" spans="1:12" ht="24.75" customHeight="1">
      <c r="A195" s="90"/>
      <c r="B195" s="1659" t="s">
        <v>105</v>
      </c>
      <c r="C195" s="1659"/>
      <c r="D195" s="1660"/>
      <c r="E195" s="1692" t="s">
        <v>186</v>
      </c>
      <c r="F195" s="1693"/>
      <c r="G195" s="1693"/>
      <c r="H195" s="1693"/>
      <c r="I195" s="1693"/>
      <c r="J195" s="1693"/>
      <c r="K195" s="1693"/>
      <c r="L195" s="1694"/>
    </row>
    <row r="196" spans="1:12" ht="24.75" customHeight="1">
      <c r="A196" s="90"/>
      <c r="B196" s="1659" t="s">
        <v>106</v>
      </c>
      <c r="C196" s="1659"/>
      <c r="D196" s="1660"/>
      <c r="E196" s="1692" t="s">
        <v>11</v>
      </c>
      <c r="F196" s="1693"/>
      <c r="G196" s="1693"/>
      <c r="H196" s="1693"/>
      <c r="I196" s="1693"/>
      <c r="J196" s="1693"/>
      <c r="K196" s="1693"/>
      <c r="L196" s="1694"/>
    </row>
    <row r="197" spans="1:12" ht="24.75" customHeight="1">
      <c r="A197" s="90" t="s">
        <v>164</v>
      </c>
      <c r="B197" s="1659" t="s">
        <v>107</v>
      </c>
      <c r="C197" s="1659"/>
      <c r="D197" s="1660"/>
      <c r="E197" s="1692" t="s">
        <v>165</v>
      </c>
      <c r="F197" s="1693"/>
      <c r="G197" s="1693"/>
      <c r="H197" s="1693"/>
      <c r="I197" s="1693"/>
      <c r="J197" s="1693"/>
      <c r="K197" s="1693"/>
      <c r="L197" s="1694"/>
    </row>
    <row r="198" spans="1:12" ht="24.75" customHeight="1">
      <c r="A198" s="90"/>
      <c r="B198" s="1659" t="s">
        <v>166</v>
      </c>
      <c r="C198" s="1659"/>
      <c r="D198" s="1660"/>
      <c r="E198" s="1692" t="s">
        <v>679</v>
      </c>
      <c r="F198" s="1693"/>
      <c r="G198" s="1693"/>
      <c r="H198" s="1693"/>
      <c r="I198" s="1693"/>
      <c r="J198" s="1693"/>
      <c r="K198" s="1693"/>
      <c r="L198" s="1694"/>
    </row>
    <row r="199" spans="1:12" ht="24.75" customHeight="1" thickBot="1">
      <c r="A199" s="111"/>
      <c r="B199" s="1695" t="s">
        <v>108</v>
      </c>
      <c r="C199" s="1695"/>
      <c r="D199" s="1696"/>
      <c r="E199" s="1697" t="s">
        <v>130</v>
      </c>
      <c r="F199" s="1698"/>
      <c r="G199" s="1698"/>
      <c r="H199" s="1698"/>
      <c r="I199" s="1698"/>
      <c r="J199" s="1698"/>
      <c r="K199" s="1698"/>
      <c r="L199" s="1699"/>
    </row>
    <row r="200" spans="1:12" ht="27.75" customHeight="1" thickBot="1">
      <c r="A200" s="1700" t="s">
        <v>167</v>
      </c>
      <c r="B200" s="1701"/>
      <c r="C200" s="1701"/>
      <c r="D200" s="1701"/>
      <c r="E200" s="1702" t="s">
        <v>168</v>
      </c>
      <c r="F200" s="1330"/>
      <c r="G200" s="1330"/>
      <c r="H200" s="1330"/>
      <c r="I200" s="1330"/>
      <c r="J200" s="1330"/>
      <c r="K200" s="1330"/>
      <c r="L200" s="1331"/>
    </row>
    <row r="201" spans="1:12" ht="18" customHeight="1">
      <c r="A201" s="1678" t="s">
        <v>169</v>
      </c>
      <c r="B201" s="1679"/>
      <c r="C201" s="1680" t="s">
        <v>141</v>
      </c>
      <c r="D201" s="1681"/>
      <c r="E201" s="1680" t="s">
        <v>170</v>
      </c>
      <c r="F201" s="1681"/>
      <c r="G201" s="1680" t="s">
        <v>171</v>
      </c>
      <c r="H201" s="1681"/>
      <c r="I201" s="1680" t="s">
        <v>172</v>
      </c>
      <c r="J201" s="1684"/>
      <c r="K201" s="1681"/>
      <c r="L201" s="1686" t="s">
        <v>179</v>
      </c>
    </row>
    <row r="202" spans="1:12" ht="6" customHeight="1">
      <c r="A202" s="1688" t="s">
        <v>174</v>
      </c>
      <c r="B202" s="1689"/>
      <c r="C202" s="1682"/>
      <c r="D202" s="1683"/>
      <c r="E202" s="1682"/>
      <c r="F202" s="1683"/>
      <c r="G202" s="1682"/>
      <c r="H202" s="1683"/>
      <c r="I202" s="1682"/>
      <c r="J202" s="1685"/>
      <c r="K202" s="1683"/>
      <c r="L202" s="1687"/>
    </row>
    <row r="203" spans="1:12" ht="24" customHeight="1" thickBot="1">
      <c r="A203" s="1690"/>
      <c r="B203" s="1691"/>
      <c r="C203" s="92" t="s">
        <v>145</v>
      </c>
      <c r="D203" s="93" t="s">
        <v>142</v>
      </c>
      <c r="E203" s="92" t="s">
        <v>145</v>
      </c>
      <c r="F203" s="93" t="s">
        <v>142</v>
      </c>
      <c r="G203" s="92" t="s">
        <v>145</v>
      </c>
      <c r="H203" s="93" t="s">
        <v>142</v>
      </c>
      <c r="I203" s="92" t="s">
        <v>145</v>
      </c>
      <c r="J203" s="94" t="s">
        <v>250</v>
      </c>
      <c r="K203" s="93" t="s">
        <v>142</v>
      </c>
      <c r="L203" s="1182"/>
    </row>
    <row r="204" spans="1:12" ht="24" customHeight="1">
      <c r="A204" s="1661">
        <v>2008</v>
      </c>
      <c r="B204" s="1662"/>
      <c r="C204" s="95"/>
      <c r="D204" s="96">
        <v>6500</v>
      </c>
      <c r="E204" s="95"/>
      <c r="F204" s="96">
        <v>1661</v>
      </c>
      <c r="G204" s="95"/>
      <c r="H204" s="96">
        <v>1661</v>
      </c>
      <c r="I204" s="95"/>
      <c r="J204" s="103">
        <f>K204/0.665411484</f>
        <v>2117.486748996355</v>
      </c>
      <c r="K204" s="96">
        <v>1409</v>
      </c>
      <c r="L204" s="99">
        <f aca="true" t="shared" si="5" ref="L204:L209">(K204/F204)*100</f>
        <v>84.82841661649609</v>
      </c>
    </row>
    <row r="205" spans="1:12" ht="24" customHeight="1">
      <c r="A205" s="1663">
        <v>2009</v>
      </c>
      <c r="B205" s="1664"/>
      <c r="C205" s="100"/>
      <c r="D205" s="101">
        <v>8000</v>
      </c>
      <c r="E205" s="100"/>
      <c r="F205" s="101">
        <v>900</v>
      </c>
      <c r="G205" s="100"/>
      <c r="H205" s="101">
        <v>900</v>
      </c>
      <c r="I205" s="100"/>
      <c r="J205" s="103">
        <f>K205/0.6702894</f>
        <v>1342.7036142895888</v>
      </c>
      <c r="K205" s="101">
        <v>900</v>
      </c>
      <c r="L205" s="104">
        <f t="shared" si="5"/>
        <v>100</v>
      </c>
    </row>
    <row r="206" spans="1:12" ht="24" customHeight="1">
      <c r="A206" s="1663">
        <v>2010</v>
      </c>
      <c r="B206" s="1664"/>
      <c r="C206" s="100"/>
      <c r="D206" s="101">
        <v>8000</v>
      </c>
      <c r="E206" s="100"/>
      <c r="F206" s="101">
        <v>900</v>
      </c>
      <c r="G206" s="100"/>
      <c r="H206" s="101">
        <v>1480</v>
      </c>
      <c r="I206" s="100"/>
      <c r="J206" s="103">
        <f>K206/0.674627219</f>
        <v>2162.675858472885</v>
      </c>
      <c r="K206" s="101">
        <v>1459</v>
      </c>
      <c r="L206" s="104">
        <f t="shared" si="5"/>
        <v>162.11111111111111</v>
      </c>
    </row>
    <row r="207" spans="1:12" ht="24" customHeight="1">
      <c r="A207" s="1663">
        <v>2011</v>
      </c>
      <c r="B207" s="1664"/>
      <c r="C207" s="100"/>
      <c r="D207" s="101">
        <v>10000</v>
      </c>
      <c r="E207" s="100"/>
      <c r="F207" s="101">
        <v>900</v>
      </c>
      <c r="G207" s="100"/>
      <c r="H207" s="101">
        <v>4185</v>
      </c>
      <c r="I207" s="100"/>
      <c r="J207" s="103">
        <f>K207/0.78835608</f>
        <v>5276.803345006231</v>
      </c>
      <c r="K207" s="101">
        <v>4160</v>
      </c>
      <c r="L207" s="104">
        <f t="shared" si="5"/>
        <v>462.2222222222222</v>
      </c>
    </row>
    <row r="208" spans="1:12" ht="24" customHeight="1">
      <c r="A208" s="1663">
        <v>2012</v>
      </c>
      <c r="B208" s="1664"/>
      <c r="C208" s="100"/>
      <c r="D208" s="101">
        <v>17100</v>
      </c>
      <c r="E208" s="100"/>
      <c r="F208" s="101">
        <v>1000</v>
      </c>
      <c r="G208" s="100"/>
      <c r="H208" s="101">
        <v>2016</v>
      </c>
      <c r="I208" s="100"/>
      <c r="J208" s="103">
        <f>K208/0.806307287</f>
        <v>2499.0472397901076</v>
      </c>
      <c r="K208" s="101">
        <v>2015</v>
      </c>
      <c r="L208" s="104">
        <f t="shared" si="5"/>
        <v>201.5</v>
      </c>
    </row>
    <row r="209" spans="1:12" ht="24" customHeight="1">
      <c r="A209" s="1663">
        <v>2013</v>
      </c>
      <c r="B209" s="1664"/>
      <c r="C209" s="100"/>
      <c r="D209" s="101">
        <v>20000</v>
      </c>
      <c r="E209" s="100"/>
      <c r="F209" s="101">
        <v>1000</v>
      </c>
      <c r="G209" s="100"/>
      <c r="H209" s="101">
        <v>1600</v>
      </c>
      <c r="I209" s="100"/>
      <c r="J209" s="103">
        <f>K209/0.867933298</f>
        <v>1820.4163887257614</v>
      </c>
      <c r="K209" s="101">
        <v>1580</v>
      </c>
      <c r="L209" s="104">
        <f t="shared" si="5"/>
        <v>158</v>
      </c>
    </row>
    <row r="210" spans="1:12" ht="24" customHeight="1">
      <c r="A210" s="1663">
        <v>2014</v>
      </c>
      <c r="B210" s="1664"/>
      <c r="C210" s="100"/>
      <c r="D210" s="101">
        <v>24500</v>
      </c>
      <c r="E210" s="100"/>
      <c r="F210" s="101">
        <v>1500</v>
      </c>
      <c r="G210" s="100"/>
      <c r="H210" s="101">
        <v>1950</v>
      </c>
      <c r="I210" s="100"/>
      <c r="J210" s="103">
        <f>K210/'TABLO-13 DEFLATÖR'!L56</f>
        <v>2076.7499999999995</v>
      </c>
      <c r="K210" s="101">
        <v>1950</v>
      </c>
      <c r="L210" s="104">
        <f>(K210/F210)*100</f>
        <v>130</v>
      </c>
    </row>
    <row r="211" spans="1:12" ht="24" customHeight="1" thickBot="1">
      <c r="A211" s="1663">
        <v>2015</v>
      </c>
      <c r="B211" s="1664"/>
      <c r="C211" s="100"/>
      <c r="D211" s="101"/>
      <c r="E211" s="100"/>
      <c r="F211" s="101"/>
      <c r="G211" s="100"/>
      <c r="H211" s="101"/>
      <c r="I211" s="100"/>
      <c r="J211" s="103">
        <f>K211/'TABLO-13 DEFLATÖR'!L58</f>
        <v>0</v>
      </c>
      <c r="K211" s="101"/>
      <c r="L211" s="104" t="e">
        <f>(K211/F211)*100</f>
        <v>#DIV/0!</v>
      </c>
    </row>
    <row r="212" spans="1:12" ht="24" customHeight="1" thickBot="1">
      <c r="A212" s="1671"/>
      <c r="B212" s="1672"/>
      <c r="C212" s="106"/>
      <c r="D212" s="107"/>
      <c r="E212" s="106"/>
      <c r="F212" s="107"/>
      <c r="G212" s="106"/>
      <c r="H212" s="107"/>
      <c r="I212" s="108" t="s">
        <v>142</v>
      </c>
      <c r="J212" s="109">
        <f>SUM(J204:J209)</f>
        <v>15219.133195280929</v>
      </c>
      <c r="K212" s="109">
        <f>SUM(K204:K210)</f>
        <v>13473</v>
      </c>
      <c r="L212" s="120"/>
    </row>
    <row r="213" ht="12.75" customHeight="1"/>
    <row r="214" spans="1:12" ht="19.5" customHeight="1">
      <c r="A214" s="1673" t="s">
        <v>175</v>
      </c>
      <c r="B214" s="1674"/>
      <c r="C214" s="1674"/>
      <c r="D214" s="1674"/>
      <c r="E214" s="1674"/>
      <c r="F214" s="1674"/>
      <c r="G214" s="1674"/>
      <c r="H214" s="1674"/>
      <c r="I214" s="1674"/>
      <c r="J214" s="1674"/>
      <c r="K214" s="1674"/>
      <c r="L214" s="1674"/>
    </row>
    <row r="215" ht="12.75" customHeight="1"/>
    <row r="216" spans="1:19" ht="54" customHeight="1">
      <c r="A216" s="1738" t="s">
        <v>185</v>
      </c>
      <c r="B216" s="1266"/>
      <c r="C216" s="1266"/>
      <c r="D216" s="1266"/>
      <c r="E216" s="1266"/>
      <c r="F216" s="1266"/>
      <c r="G216" s="1266"/>
      <c r="H216" s="1266"/>
      <c r="I216" s="1266"/>
      <c r="J216" s="1266"/>
      <c r="K216" s="1266"/>
      <c r="L216" s="1266"/>
      <c r="M216" s="75"/>
      <c r="N216" s="75"/>
      <c r="O216" s="75"/>
      <c r="P216" s="75"/>
      <c r="Q216" s="75"/>
      <c r="R216" s="75"/>
      <c r="S216" s="75"/>
    </row>
    <row r="217" ht="12.75" customHeight="1"/>
    <row r="218" spans="1:7" ht="12.75" customHeight="1">
      <c r="A218" s="618" t="s">
        <v>481</v>
      </c>
      <c r="B218" s="618"/>
      <c r="C218" s="618"/>
      <c r="D218" s="618"/>
      <c r="E218" s="618"/>
      <c r="F218" s="618"/>
      <c r="G218" s="618"/>
    </row>
    <row r="219" spans="1:7" ht="12.75" customHeight="1">
      <c r="A219" s="618"/>
      <c r="B219" s="618"/>
      <c r="C219" s="618"/>
      <c r="D219" s="618"/>
      <c r="E219" s="618"/>
      <c r="F219" s="618"/>
      <c r="G219" s="618"/>
    </row>
    <row r="220" ht="12.75" customHeight="1"/>
    <row r="221" ht="12.75" customHeight="1"/>
    <row r="222" ht="12.75" customHeight="1"/>
    <row r="223" ht="12.75" customHeight="1"/>
    <row r="224" ht="12.75" customHeight="1"/>
    <row r="225" ht="12.75" customHeight="1"/>
    <row r="226" ht="12.75" customHeight="1"/>
    <row r="227" s="84" customFormat="1" ht="12.75" customHeight="1"/>
    <row r="228" s="84" customFormat="1" ht="12.75" customHeight="1"/>
    <row r="229" spans="1:12" s="85" customFormat="1" ht="22.5" customHeight="1">
      <c r="A229" s="1240" t="s">
        <v>160</v>
      </c>
      <c r="B229" s="1240"/>
      <c r="C229" s="1675"/>
      <c r="D229" s="1675"/>
      <c r="E229" s="1675"/>
      <c r="F229" s="1675"/>
      <c r="G229" s="1675"/>
      <c r="H229" s="1675"/>
      <c r="I229" s="1675"/>
      <c r="J229" s="1675"/>
      <c r="K229" s="1675"/>
      <c r="L229" s="1675"/>
    </row>
    <row r="230" spans="12:14" ht="12.75" customHeight="1">
      <c r="L230" s="87"/>
      <c r="M230" s="87"/>
      <c r="N230" s="87"/>
    </row>
    <row r="231" spans="9:14" ht="12.75" customHeight="1" thickBot="1">
      <c r="I231" s="88"/>
      <c r="J231" s="88"/>
      <c r="K231" s="88"/>
      <c r="L231" s="89"/>
      <c r="M231" s="87"/>
      <c r="N231" s="87"/>
    </row>
    <row r="232" spans="1:12" ht="24.75" customHeight="1">
      <c r="A232" s="1703" t="s">
        <v>161</v>
      </c>
      <c r="B232" s="1704"/>
      <c r="C232" s="1704"/>
      <c r="D232" s="1705"/>
      <c r="E232" s="1706" t="s">
        <v>55</v>
      </c>
      <c r="F232" s="1707"/>
      <c r="G232" s="1707"/>
      <c r="H232" s="1707"/>
      <c r="I232" s="1707"/>
      <c r="J232" s="1707"/>
      <c r="K232" s="1707"/>
      <c r="L232" s="1708"/>
    </row>
    <row r="233" spans="1:12" ht="24.75" customHeight="1">
      <c r="A233" s="1709" t="s">
        <v>162</v>
      </c>
      <c r="B233" s="1710"/>
      <c r="C233" s="1710"/>
      <c r="D233" s="1711"/>
      <c r="E233" s="1692" t="s">
        <v>42</v>
      </c>
      <c r="F233" s="1693"/>
      <c r="G233" s="1693"/>
      <c r="H233" s="1693"/>
      <c r="I233" s="1693"/>
      <c r="J233" s="1693"/>
      <c r="K233" s="1693"/>
      <c r="L233" s="1694"/>
    </row>
    <row r="234" spans="1:12" ht="24.75" customHeight="1">
      <c r="A234" s="1715" t="s">
        <v>104</v>
      </c>
      <c r="B234" s="1716"/>
      <c r="C234" s="1716"/>
      <c r="D234" s="1717"/>
      <c r="E234" s="1712"/>
      <c r="F234" s="1713"/>
      <c r="G234" s="1713"/>
      <c r="H234" s="1713"/>
      <c r="I234" s="1713"/>
      <c r="J234" s="1713"/>
      <c r="K234" s="1713"/>
      <c r="L234" s="1714"/>
    </row>
    <row r="235" spans="1:12" ht="24.75" customHeight="1">
      <c r="A235" s="90"/>
      <c r="B235" s="1659" t="s">
        <v>105</v>
      </c>
      <c r="C235" s="1659"/>
      <c r="D235" s="1660"/>
      <c r="E235" s="1692" t="s">
        <v>118</v>
      </c>
      <c r="F235" s="1693"/>
      <c r="G235" s="1693"/>
      <c r="H235" s="1693"/>
      <c r="I235" s="1693"/>
      <c r="J235" s="1693"/>
      <c r="K235" s="1693"/>
      <c r="L235" s="1694"/>
    </row>
    <row r="236" spans="1:12" ht="24.75" customHeight="1">
      <c r="A236" s="90"/>
      <c r="B236" s="1659" t="s">
        <v>106</v>
      </c>
      <c r="C236" s="1659"/>
      <c r="D236" s="1660"/>
      <c r="E236" s="1692" t="s">
        <v>41</v>
      </c>
      <c r="F236" s="1693"/>
      <c r="G236" s="1693"/>
      <c r="H236" s="1693"/>
      <c r="I236" s="1693"/>
      <c r="J236" s="1693"/>
      <c r="K236" s="1693"/>
      <c r="L236" s="1694"/>
    </row>
    <row r="237" spans="1:12" ht="24.75" customHeight="1">
      <c r="A237" s="90" t="s">
        <v>164</v>
      </c>
      <c r="B237" s="1659" t="s">
        <v>107</v>
      </c>
      <c r="C237" s="1659"/>
      <c r="D237" s="1660"/>
      <c r="E237" s="1692" t="s">
        <v>165</v>
      </c>
      <c r="F237" s="1693"/>
      <c r="G237" s="1693"/>
      <c r="H237" s="1693"/>
      <c r="I237" s="1693"/>
      <c r="J237" s="1693"/>
      <c r="K237" s="1693"/>
      <c r="L237" s="1694"/>
    </row>
    <row r="238" spans="1:12" ht="24.75" customHeight="1">
      <c r="A238" s="90"/>
      <c r="B238" s="1659" t="s">
        <v>166</v>
      </c>
      <c r="C238" s="1659"/>
      <c r="D238" s="1660"/>
      <c r="E238" s="1692" t="s">
        <v>272</v>
      </c>
      <c r="F238" s="1693"/>
      <c r="G238" s="1693"/>
      <c r="H238" s="1693"/>
      <c r="I238" s="1693"/>
      <c r="J238" s="1693"/>
      <c r="K238" s="1693"/>
      <c r="L238" s="1694"/>
    </row>
    <row r="239" spans="1:12" ht="24.75" customHeight="1" thickBot="1">
      <c r="A239" s="111"/>
      <c r="B239" s="1695" t="s">
        <v>108</v>
      </c>
      <c r="C239" s="1695"/>
      <c r="D239" s="1696"/>
      <c r="E239" s="1697" t="s">
        <v>274</v>
      </c>
      <c r="F239" s="1698"/>
      <c r="G239" s="1698"/>
      <c r="H239" s="1698"/>
      <c r="I239" s="1698"/>
      <c r="J239" s="1698"/>
      <c r="K239" s="1698"/>
      <c r="L239" s="1699"/>
    </row>
    <row r="240" spans="1:12" ht="27.75" customHeight="1" thickBot="1">
      <c r="A240" s="1700" t="s">
        <v>167</v>
      </c>
      <c r="B240" s="1701"/>
      <c r="C240" s="1701"/>
      <c r="D240" s="1701"/>
      <c r="E240" s="1702" t="s">
        <v>168</v>
      </c>
      <c r="F240" s="1330"/>
      <c r="G240" s="1330"/>
      <c r="H240" s="1330"/>
      <c r="I240" s="1330"/>
      <c r="J240" s="1330"/>
      <c r="K240" s="1330"/>
      <c r="L240" s="1331"/>
    </row>
    <row r="241" spans="1:12" ht="18" customHeight="1">
      <c r="A241" s="1678" t="s">
        <v>169</v>
      </c>
      <c r="B241" s="1679"/>
      <c r="C241" s="1680" t="s">
        <v>141</v>
      </c>
      <c r="D241" s="1681"/>
      <c r="E241" s="1680" t="s">
        <v>170</v>
      </c>
      <c r="F241" s="1681"/>
      <c r="G241" s="1680" t="s">
        <v>171</v>
      </c>
      <c r="H241" s="1681"/>
      <c r="I241" s="1680" t="s">
        <v>172</v>
      </c>
      <c r="J241" s="1684"/>
      <c r="K241" s="1681"/>
      <c r="L241" s="1686" t="s">
        <v>179</v>
      </c>
    </row>
    <row r="242" spans="1:12" ht="6" customHeight="1">
      <c r="A242" s="1688" t="s">
        <v>174</v>
      </c>
      <c r="B242" s="1689"/>
      <c r="C242" s="1682"/>
      <c r="D242" s="1683"/>
      <c r="E242" s="1682"/>
      <c r="F242" s="1683"/>
      <c r="G242" s="1682"/>
      <c r="H242" s="1683"/>
      <c r="I242" s="1682"/>
      <c r="J242" s="1685"/>
      <c r="K242" s="1683"/>
      <c r="L242" s="1687"/>
    </row>
    <row r="243" spans="1:12" ht="24" customHeight="1" thickBot="1">
      <c r="A243" s="1690"/>
      <c r="B243" s="1691"/>
      <c r="C243" s="92" t="s">
        <v>145</v>
      </c>
      <c r="D243" s="93" t="s">
        <v>142</v>
      </c>
      <c r="E243" s="92" t="s">
        <v>145</v>
      </c>
      <c r="F243" s="93" t="s">
        <v>142</v>
      </c>
      <c r="G243" s="92" t="s">
        <v>145</v>
      </c>
      <c r="H243" s="93" t="s">
        <v>142</v>
      </c>
      <c r="I243" s="92" t="s">
        <v>145</v>
      </c>
      <c r="J243" s="94" t="s">
        <v>250</v>
      </c>
      <c r="K243" s="93" t="s">
        <v>142</v>
      </c>
      <c r="L243" s="1182"/>
    </row>
    <row r="244" spans="1:12" ht="24" customHeight="1">
      <c r="A244" s="1661">
        <v>1997</v>
      </c>
      <c r="B244" s="1662"/>
      <c r="C244" s="95"/>
      <c r="D244" s="96">
        <v>30</v>
      </c>
      <c r="E244" s="95"/>
      <c r="F244" s="96">
        <v>8</v>
      </c>
      <c r="G244" s="95"/>
      <c r="H244" s="96">
        <v>8</v>
      </c>
      <c r="I244" s="95"/>
      <c r="J244" s="98">
        <f>K244/0.049805253850212</f>
        <v>0</v>
      </c>
      <c r="K244" s="96">
        <v>0</v>
      </c>
      <c r="L244" s="99">
        <f aca="true" t="shared" si="6" ref="L244:L256">(K244/F244)*100</f>
        <v>0</v>
      </c>
    </row>
    <row r="245" spans="1:12" ht="24" customHeight="1">
      <c r="A245" s="1663">
        <v>1998</v>
      </c>
      <c r="B245" s="1664"/>
      <c r="C245" s="100"/>
      <c r="D245" s="101">
        <v>300</v>
      </c>
      <c r="E245" s="100"/>
      <c r="F245" s="101">
        <v>20</v>
      </c>
      <c r="G245" s="100"/>
      <c r="H245" s="101">
        <v>20</v>
      </c>
      <c r="I245" s="100"/>
      <c r="J245" s="103">
        <f>K245/0.086053903366352</f>
        <v>0</v>
      </c>
      <c r="K245" s="101">
        <v>0</v>
      </c>
      <c r="L245" s="104">
        <f t="shared" si="6"/>
        <v>0</v>
      </c>
    </row>
    <row r="246" spans="1:12" ht="24" customHeight="1">
      <c r="A246" s="1663">
        <v>1999</v>
      </c>
      <c r="B246" s="1664"/>
      <c r="C246" s="100"/>
      <c r="D246" s="101">
        <v>1444</v>
      </c>
      <c r="E246" s="100"/>
      <c r="F246" s="101">
        <v>35</v>
      </c>
      <c r="G246" s="100"/>
      <c r="H246" s="101">
        <v>35</v>
      </c>
      <c r="I246" s="100"/>
      <c r="J246" s="103">
        <f>K246/0.130117439008154</f>
        <v>253.61704204716176</v>
      </c>
      <c r="K246" s="101">
        <v>33</v>
      </c>
      <c r="L246" s="104">
        <f t="shared" si="6"/>
        <v>94.28571428571428</v>
      </c>
    </row>
    <row r="247" spans="1:12" ht="24" customHeight="1">
      <c r="A247" s="1663">
        <v>2000</v>
      </c>
      <c r="B247" s="1664"/>
      <c r="C247" s="100"/>
      <c r="D247" s="101">
        <v>1600</v>
      </c>
      <c r="E247" s="100"/>
      <c r="F247" s="101">
        <v>70</v>
      </c>
      <c r="G247" s="100"/>
      <c r="H247" s="101">
        <v>70</v>
      </c>
      <c r="I247" s="100"/>
      <c r="J247" s="103">
        <f>K247/0.186908798810117</f>
        <v>358.4635952214649</v>
      </c>
      <c r="K247" s="101">
        <v>67</v>
      </c>
      <c r="L247" s="104">
        <f t="shared" si="6"/>
        <v>95.71428571428572</v>
      </c>
    </row>
    <row r="248" spans="1:12" ht="24" customHeight="1">
      <c r="A248" s="1663">
        <v>2001</v>
      </c>
      <c r="B248" s="1664"/>
      <c r="C248" s="100"/>
      <c r="D248" s="101">
        <v>1600</v>
      </c>
      <c r="E248" s="100"/>
      <c r="F248" s="101">
        <v>110</v>
      </c>
      <c r="G248" s="100"/>
      <c r="H248" s="101">
        <v>110</v>
      </c>
      <c r="I248" s="100"/>
      <c r="J248" s="103">
        <f>K248/0.314735780484143</f>
        <v>343.1449701520074</v>
      </c>
      <c r="K248" s="101">
        <v>108</v>
      </c>
      <c r="L248" s="104">
        <f t="shared" si="6"/>
        <v>98.18181818181819</v>
      </c>
    </row>
    <row r="249" spans="1:12" ht="24" customHeight="1">
      <c r="A249" s="1663">
        <v>2002</v>
      </c>
      <c r="B249" s="1664"/>
      <c r="C249" s="100"/>
      <c r="D249" s="101">
        <v>2300</v>
      </c>
      <c r="E249" s="100"/>
      <c r="F249" s="101">
        <v>190</v>
      </c>
      <c r="G249" s="100"/>
      <c r="H249" s="101">
        <v>190</v>
      </c>
      <c r="I249" s="100"/>
      <c r="J249" s="103">
        <f>K249/0.42700910802149</f>
        <v>437.9297689139429</v>
      </c>
      <c r="K249" s="101">
        <v>187</v>
      </c>
      <c r="L249" s="104">
        <f t="shared" si="6"/>
        <v>98.42105263157895</v>
      </c>
    </row>
    <row r="250" spans="1:12" ht="24" customHeight="1">
      <c r="A250" s="1663">
        <v>2003</v>
      </c>
      <c r="B250" s="1664"/>
      <c r="C250" s="100"/>
      <c r="D250" s="101">
        <v>4350</v>
      </c>
      <c r="E250" s="100"/>
      <c r="F250" s="101">
        <v>300</v>
      </c>
      <c r="G250" s="100"/>
      <c r="H250" s="101">
        <v>300</v>
      </c>
      <c r="I250" s="100"/>
      <c r="J250" s="103">
        <f>K250/0.497591947232575</f>
        <v>538.5939251841158</v>
      </c>
      <c r="K250" s="101">
        <v>268</v>
      </c>
      <c r="L250" s="104">
        <f t="shared" si="6"/>
        <v>89.33333333333333</v>
      </c>
    </row>
    <row r="251" spans="1:12" ht="24" customHeight="1">
      <c r="A251" s="1663">
        <v>2004</v>
      </c>
      <c r="B251" s="1664"/>
      <c r="C251" s="100"/>
      <c r="D251" s="101">
        <v>7350</v>
      </c>
      <c r="E251" s="100"/>
      <c r="F251" s="101">
        <v>250</v>
      </c>
      <c r="G251" s="100"/>
      <c r="H251" s="101">
        <v>213</v>
      </c>
      <c r="I251" s="100"/>
      <c r="J251" s="103">
        <f>K251/0.56337122791125</f>
        <v>177.5028525520536</v>
      </c>
      <c r="K251" s="101">
        <v>100</v>
      </c>
      <c r="L251" s="104">
        <f t="shared" si="6"/>
        <v>40</v>
      </c>
    </row>
    <row r="252" spans="1:12" ht="24" customHeight="1">
      <c r="A252" s="1663">
        <v>2005</v>
      </c>
      <c r="B252" s="1664"/>
      <c r="C252" s="100"/>
      <c r="D252" s="101">
        <v>7350</v>
      </c>
      <c r="E252" s="100"/>
      <c r="F252" s="101">
        <v>500</v>
      </c>
      <c r="G252" s="100"/>
      <c r="H252" s="101">
        <v>482</v>
      </c>
      <c r="I252" s="100"/>
      <c r="J252" s="103">
        <f>K252/0.576307985719728</f>
        <v>366.1236790541615</v>
      </c>
      <c r="K252" s="101">
        <v>211</v>
      </c>
      <c r="L252" s="104">
        <f t="shared" si="6"/>
        <v>42.199999999999996</v>
      </c>
    </row>
    <row r="253" spans="1:12" ht="24" customHeight="1">
      <c r="A253" s="1663">
        <v>2006</v>
      </c>
      <c r="B253" s="1664"/>
      <c r="C253" s="100"/>
      <c r="D253" s="101">
        <v>4225</v>
      </c>
      <c r="E253" s="100"/>
      <c r="F253" s="101">
        <v>800</v>
      </c>
      <c r="G253" s="100"/>
      <c r="H253" s="101">
        <v>800</v>
      </c>
      <c r="I253" s="100"/>
      <c r="J253" s="103">
        <f>K253/0.65709123318618</f>
        <v>1112.4786986663064</v>
      </c>
      <c r="K253" s="101">
        <v>731</v>
      </c>
      <c r="L253" s="104">
        <f t="shared" si="6"/>
        <v>91.375</v>
      </c>
    </row>
    <row r="254" spans="1:12" ht="24" customHeight="1">
      <c r="A254" s="1665">
        <v>2007</v>
      </c>
      <c r="B254" s="1666"/>
      <c r="C254" s="100"/>
      <c r="D254" s="101">
        <v>4000</v>
      </c>
      <c r="E254" s="100"/>
      <c r="F254" s="101">
        <v>700</v>
      </c>
      <c r="G254" s="100"/>
      <c r="H254" s="101">
        <v>161</v>
      </c>
      <c r="I254" s="100"/>
      <c r="J254" s="103">
        <f>K254/0.669754888533175</f>
        <v>0</v>
      </c>
      <c r="K254" s="101">
        <v>0</v>
      </c>
      <c r="L254" s="104">
        <f t="shared" si="6"/>
        <v>0</v>
      </c>
    </row>
    <row r="255" spans="1:12" ht="24" customHeight="1">
      <c r="A255" s="1665">
        <v>2008</v>
      </c>
      <c r="B255" s="1666"/>
      <c r="C255" s="100"/>
      <c r="D255" s="101">
        <v>5839</v>
      </c>
      <c r="E255" s="100"/>
      <c r="F255" s="101">
        <v>735</v>
      </c>
      <c r="G255" s="100"/>
      <c r="H255" s="101">
        <v>2285</v>
      </c>
      <c r="I255" s="100"/>
      <c r="J255" s="103">
        <f>K255/0.757502093881461</f>
        <v>3003.2920283333333</v>
      </c>
      <c r="K255" s="101">
        <v>2275</v>
      </c>
      <c r="L255" s="104">
        <f>(K255/F255)*100</f>
        <v>309.5238095238095</v>
      </c>
    </row>
    <row r="256" spans="1:12" ht="24" customHeight="1">
      <c r="A256" s="1665">
        <v>2009</v>
      </c>
      <c r="B256" s="1666"/>
      <c r="C256" s="100"/>
      <c r="D256" s="101">
        <v>9000</v>
      </c>
      <c r="E256" s="100"/>
      <c r="F256" s="101">
        <v>750</v>
      </c>
      <c r="G256" s="100"/>
      <c r="H256" s="101">
        <v>750</v>
      </c>
      <c r="I256" s="100"/>
      <c r="J256" s="103">
        <f>K256/0.763055137311388</f>
        <v>982.8909646590055</v>
      </c>
      <c r="K256" s="101">
        <v>750</v>
      </c>
      <c r="L256" s="104">
        <f t="shared" si="6"/>
        <v>100</v>
      </c>
    </row>
    <row r="257" spans="1:12" ht="24" customHeight="1">
      <c r="A257" s="1665">
        <v>2010</v>
      </c>
      <c r="B257" s="1666"/>
      <c r="C257" s="100"/>
      <c r="D257" s="101">
        <v>9000</v>
      </c>
      <c r="E257" s="100"/>
      <c r="F257" s="101">
        <v>500</v>
      </c>
      <c r="G257" s="100"/>
      <c r="H257" s="101">
        <v>320</v>
      </c>
      <c r="I257" s="100"/>
      <c r="J257" s="103">
        <f>K257/0.767993254252163</f>
        <v>416.67032650124185</v>
      </c>
      <c r="K257" s="101">
        <v>320</v>
      </c>
      <c r="L257" s="104">
        <f aca="true" t="shared" si="7" ref="L257:L262">(K257/F257)*100</f>
        <v>64</v>
      </c>
    </row>
    <row r="258" spans="1:12" ht="24" customHeight="1">
      <c r="A258" s="1665">
        <v>2011</v>
      </c>
      <c r="B258" s="1666"/>
      <c r="C258" s="100"/>
      <c r="D258" s="101">
        <v>9500</v>
      </c>
      <c r="E258" s="100"/>
      <c r="F258" s="101">
        <v>900</v>
      </c>
      <c r="G258" s="100"/>
      <c r="H258" s="101">
        <v>1650</v>
      </c>
      <c r="I258" s="100"/>
      <c r="J258" s="103">
        <f>K258/0.897461789644314</f>
        <v>1548.8124575764846</v>
      </c>
      <c r="K258" s="101">
        <v>1390</v>
      </c>
      <c r="L258" s="104">
        <f t="shared" si="7"/>
        <v>154.44444444444446</v>
      </c>
    </row>
    <row r="259" spans="1:12" ht="24" customHeight="1">
      <c r="A259" s="1665">
        <v>2012</v>
      </c>
      <c r="B259" s="1666"/>
      <c r="C259" s="100"/>
      <c r="D259" s="101">
        <v>11591</v>
      </c>
      <c r="E259" s="100"/>
      <c r="F259" s="101">
        <v>2500</v>
      </c>
      <c r="G259" s="100"/>
      <c r="H259" s="101">
        <v>3466</v>
      </c>
      <c r="I259" s="100"/>
      <c r="J259" s="103">
        <f>K259/0.91694907965315</f>
        <v>3779.92636331678</v>
      </c>
      <c r="K259" s="101">
        <v>3466</v>
      </c>
      <c r="L259" s="104">
        <f t="shared" si="7"/>
        <v>138.64000000000001</v>
      </c>
    </row>
    <row r="260" spans="1:12" ht="24" customHeight="1">
      <c r="A260" s="1665">
        <v>2013</v>
      </c>
      <c r="B260" s="1666"/>
      <c r="C260" s="100"/>
      <c r="D260" s="101">
        <v>11900</v>
      </c>
      <c r="E260" s="100"/>
      <c r="F260" s="101">
        <v>750</v>
      </c>
      <c r="G260" s="100"/>
      <c r="H260" s="101">
        <v>95</v>
      </c>
      <c r="I260" s="100"/>
      <c r="J260" s="103">
        <f>K260/0.955450148910163</f>
        <v>83.73016644693837</v>
      </c>
      <c r="K260" s="101">
        <v>80</v>
      </c>
      <c r="L260" s="104">
        <f t="shared" si="7"/>
        <v>10.666666666666668</v>
      </c>
    </row>
    <row r="261" spans="1:12" ht="24" customHeight="1">
      <c r="A261" s="1665">
        <v>2014</v>
      </c>
      <c r="B261" s="1666"/>
      <c r="C261" s="100"/>
      <c r="D261" s="101">
        <v>100</v>
      </c>
      <c r="E261" s="100"/>
      <c r="F261" s="101">
        <v>2</v>
      </c>
      <c r="G261" s="100"/>
      <c r="H261" s="101">
        <v>2</v>
      </c>
      <c r="I261" s="100"/>
      <c r="J261" s="103">
        <f>K261/'TABLO-13 DEFLATÖR'!J56</f>
        <v>0</v>
      </c>
      <c r="K261" s="101">
        <v>0</v>
      </c>
      <c r="L261" s="104">
        <f t="shared" si="7"/>
        <v>0</v>
      </c>
    </row>
    <row r="262" spans="1:12" ht="24" customHeight="1" thickBot="1">
      <c r="A262" s="1665">
        <v>2015</v>
      </c>
      <c r="B262" s="1666"/>
      <c r="C262" s="100"/>
      <c r="D262" s="101"/>
      <c r="E262" s="100"/>
      <c r="F262" s="101"/>
      <c r="G262" s="100"/>
      <c r="H262" s="101"/>
      <c r="I262" s="100"/>
      <c r="J262" s="103">
        <f>K262/'TABLO-13 DEFLATÖR'!J57</f>
        <v>0</v>
      </c>
      <c r="K262" s="101">
        <v>0</v>
      </c>
      <c r="L262" s="104" t="e">
        <f t="shared" si="7"/>
        <v>#DIV/0!</v>
      </c>
    </row>
    <row r="263" spans="1:12" ht="24" customHeight="1" thickBot="1">
      <c r="A263" s="1671"/>
      <c r="B263" s="1672"/>
      <c r="C263" s="106"/>
      <c r="D263" s="107"/>
      <c r="E263" s="106"/>
      <c r="F263" s="107"/>
      <c r="G263" s="106"/>
      <c r="H263" s="107"/>
      <c r="I263" s="108" t="s">
        <v>142</v>
      </c>
      <c r="J263" s="109">
        <f>SUM(J244:J260)</f>
        <v>13403.176838624997</v>
      </c>
      <c r="K263" s="109">
        <f>SUM(K244:K260)</f>
        <v>9986</v>
      </c>
      <c r="L263" s="120"/>
    </row>
    <row r="264" ht="12.75" customHeight="1"/>
    <row r="265" spans="1:12" ht="19.5" customHeight="1">
      <c r="A265" s="1673" t="s">
        <v>175</v>
      </c>
      <c r="B265" s="1674"/>
      <c r="C265" s="1674"/>
      <c r="D265" s="1674"/>
      <c r="E265" s="1674"/>
      <c r="F265" s="1674"/>
      <c r="G265" s="1674"/>
      <c r="H265" s="1674"/>
      <c r="I265" s="1674"/>
      <c r="J265" s="1674"/>
      <c r="K265" s="1674"/>
      <c r="L265" s="1674"/>
    </row>
    <row r="266" spans="1:9" ht="12.75">
      <c r="A266" s="566" t="s">
        <v>452</v>
      </c>
      <c r="B266" s="566"/>
      <c r="C266" s="566"/>
      <c r="D266" s="566"/>
      <c r="E266" s="566"/>
      <c r="F266" s="566"/>
      <c r="G266" s="566"/>
      <c r="H266" s="566"/>
      <c r="I266" s="566"/>
    </row>
    <row r="267" spans="1:9" ht="12.75">
      <c r="A267" s="566"/>
      <c r="B267" s="566"/>
      <c r="C267" s="566"/>
      <c r="D267" s="566"/>
      <c r="E267" s="566"/>
      <c r="F267" s="566"/>
      <c r="G267" s="566"/>
      <c r="H267" s="566"/>
      <c r="I267" s="566"/>
    </row>
    <row r="289" s="84" customFormat="1" ht="12.75" customHeight="1"/>
    <row r="290" s="84" customFormat="1" ht="12.75" customHeight="1"/>
    <row r="291" s="84" customFormat="1" ht="12.75" customHeight="1"/>
    <row r="292" spans="1:12" s="85" customFormat="1" ht="22.5" customHeight="1" hidden="1">
      <c r="A292" s="1240" t="s">
        <v>160</v>
      </c>
      <c r="B292" s="1240"/>
      <c r="C292" s="1675"/>
      <c r="D292" s="1675"/>
      <c r="E292" s="1675"/>
      <c r="F292" s="1675"/>
      <c r="G292" s="1675"/>
      <c r="H292" s="1675"/>
      <c r="I292" s="1675"/>
      <c r="J292" s="1675"/>
      <c r="K292" s="1675"/>
      <c r="L292" s="1675"/>
    </row>
    <row r="293" spans="12:14" ht="12.75" customHeight="1" hidden="1">
      <c r="L293" s="87"/>
      <c r="M293" s="87"/>
      <c r="N293" s="87"/>
    </row>
    <row r="294" spans="9:14" ht="12.75" customHeight="1" hidden="1" thickBot="1">
      <c r="I294" s="88"/>
      <c r="J294" s="88"/>
      <c r="K294" s="88"/>
      <c r="L294" s="89"/>
      <c r="M294" s="87"/>
      <c r="N294" s="87"/>
    </row>
    <row r="295" spans="1:12" ht="24.75" customHeight="1" hidden="1">
      <c r="A295" s="1703" t="s">
        <v>161</v>
      </c>
      <c r="B295" s="1704"/>
      <c r="C295" s="1704"/>
      <c r="D295" s="1705"/>
      <c r="E295" s="1706" t="s">
        <v>127</v>
      </c>
      <c r="F295" s="1707"/>
      <c r="G295" s="1707"/>
      <c r="H295" s="1707"/>
      <c r="I295" s="1707"/>
      <c r="J295" s="1707"/>
      <c r="K295" s="1707"/>
      <c r="L295" s="1708"/>
    </row>
    <row r="296" spans="1:12" ht="24.75" customHeight="1" hidden="1">
      <c r="A296" s="1709" t="s">
        <v>162</v>
      </c>
      <c r="B296" s="1710"/>
      <c r="C296" s="1710"/>
      <c r="D296" s="1711"/>
      <c r="E296" s="1692" t="s">
        <v>42</v>
      </c>
      <c r="F296" s="1693"/>
      <c r="G296" s="1693"/>
      <c r="H296" s="1693"/>
      <c r="I296" s="1693"/>
      <c r="J296" s="1693"/>
      <c r="K296" s="1693"/>
      <c r="L296" s="1694"/>
    </row>
    <row r="297" spans="1:12" ht="24.75" customHeight="1" hidden="1">
      <c r="A297" s="1715" t="s">
        <v>104</v>
      </c>
      <c r="B297" s="1716"/>
      <c r="C297" s="1716"/>
      <c r="D297" s="1717"/>
      <c r="E297" s="1720" t="s">
        <v>187</v>
      </c>
      <c r="F297" s="1721"/>
      <c r="G297" s="1721"/>
      <c r="H297" s="1721"/>
      <c r="I297" s="1721"/>
      <c r="J297" s="1721"/>
      <c r="K297" s="1721"/>
      <c r="L297" s="1722"/>
    </row>
    <row r="298" spans="1:12" ht="24.75" customHeight="1" hidden="1">
      <c r="A298" s="90"/>
      <c r="B298" s="1659" t="s">
        <v>105</v>
      </c>
      <c r="C298" s="1659"/>
      <c r="D298" s="1660"/>
      <c r="E298" s="1692" t="s">
        <v>122</v>
      </c>
      <c r="F298" s="1693"/>
      <c r="G298" s="1693"/>
      <c r="H298" s="1693"/>
      <c r="I298" s="1693"/>
      <c r="J298" s="1693"/>
      <c r="K298" s="1693"/>
      <c r="L298" s="1694"/>
    </row>
    <row r="299" spans="1:12" ht="24.75" customHeight="1" hidden="1">
      <c r="A299" s="90"/>
      <c r="B299" s="1659" t="s">
        <v>106</v>
      </c>
      <c r="C299" s="1659"/>
      <c r="D299" s="1660"/>
      <c r="E299" s="1737" t="s">
        <v>188</v>
      </c>
      <c r="F299" s="1733"/>
      <c r="G299" s="1733"/>
      <c r="H299" s="1733"/>
      <c r="I299" s="1733"/>
      <c r="J299" s="1733"/>
      <c r="K299" s="1733"/>
      <c r="L299" s="1734"/>
    </row>
    <row r="300" spans="1:12" ht="24.75" customHeight="1" hidden="1">
      <c r="A300" s="90" t="s">
        <v>164</v>
      </c>
      <c r="B300" s="1659" t="s">
        <v>107</v>
      </c>
      <c r="C300" s="1659"/>
      <c r="D300" s="1660"/>
      <c r="E300" s="1692" t="s">
        <v>165</v>
      </c>
      <c r="F300" s="1693"/>
      <c r="G300" s="1693"/>
      <c r="H300" s="1693"/>
      <c r="I300" s="1693"/>
      <c r="J300" s="1693"/>
      <c r="K300" s="1693"/>
      <c r="L300" s="1694"/>
    </row>
    <row r="301" spans="1:12" ht="24.75" customHeight="1" hidden="1">
      <c r="A301" s="90"/>
      <c r="B301" s="1659" t="s">
        <v>166</v>
      </c>
      <c r="C301" s="1659"/>
      <c r="D301" s="1660"/>
      <c r="E301" s="1692" t="s">
        <v>189</v>
      </c>
      <c r="F301" s="1693"/>
      <c r="G301" s="1693"/>
      <c r="H301" s="1693"/>
      <c r="I301" s="1693"/>
      <c r="J301" s="1693"/>
      <c r="K301" s="1693"/>
      <c r="L301" s="1694"/>
    </row>
    <row r="302" spans="1:12" ht="24.75" customHeight="1" hidden="1" thickBot="1">
      <c r="A302" s="111"/>
      <c r="B302" s="1695" t="s">
        <v>108</v>
      </c>
      <c r="C302" s="1695"/>
      <c r="D302" s="1696"/>
      <c r="E302" s="1697" t="s">
        <v>190</v>
      </c>
      <c r="F302" s="1698"/>
      <c r="G302" s="1698"/>
      <c r="H302" s="1698"/>
      <c r="I302" s="1698"/>
      <c r="J302" s="1698"/>
      <c r="K302" s="1698"/>
      <c r="L302" s="1699"/>
    </row>
    <row r="303" spans="1:12" ht="27.75" customHeight="1" hidden="1" thickBot="1">
      <c r="A303" s="1700" t="s">
        <v>167</v>
      </c>
      <c r="B303" s="1701"/>
      <c r="C303" s="1701"/>
      <c r="D303" s="1701"/>
      <c r="E303" s="1702" t="s">
        <v>168</v>
      </c>
      <c r="F303" s="1330"/>
      <c r="G303" s="1330"/>
      <c r="H303" s="1330"/>
      <c r="I303" s="1330"/>
      <c r="J303" s="1330"/>
      <c r="K303" s="1330"/>
      <c r="L303" s="1331"/>
    </row>
    <row r="304" spans="1:12" ht="18" customHeight="1" hidden="1">
      <c r="A304" s="1678" t="s">
        <v>169</v>
      </c>
      <c r="B304" s="1679"/>
      <c r="C304" s="1680" t="s">
        <v>141</v>
      </c>
      <c r="D304" s="1681"/>
      <c r="E304" s="1680" t="s">
        <v>170</v>
      </c>
      <c r="F304" s="1681"/>
      <c r="G304" s="1680" t="s">
        <v>171</v>
      </c>
      <c r="H304" s="1681"/>
      <c r="I304" s="1680" t="s">
        <v>172</v>
      </c>
      <c r="J304" s="1684"/>
      <c r="K304" s="1681"/>
      <c r="L304" s="1686" t="s">
        <v>179</v>
      </c>
    </row>
    <row r="305" spans="1:12" ht="6" customHeight="1" hidden="1">
      <c r="A305" s="1688" t="s">
        <v>174</v>
      </c>
      <c r="B305" s="1689"/>
      <c r="C305" s="1682"/>
      <c r="D305" s="1683"/>
      <c r="E305" s="1682"/>
      <c r="F305" s="1683"/>
      <c r="G305" s="1682"/>
      <c r="H305" s="1683"/>
      <c r="I305" s="1682"/>
      <c r="J305" s="1685"/>
      <c r="K305" s="1683"/>
      <c r="L305" s="1687"/>
    </row>
    <row r="306" spans="1:12" ht="24" customHeight="1" hidden="1" thickBot="1">
      <c r="A306" s="1690"/>
      <c r="B306" s="1691"/>
      <c r="C306" s="92" t="s">
        <v>145</v>
      </c>
      <c r="D306" s="93" t="s">
        <v>142</v>
      </c>
      <c r="E306" s="92" t="s">
        <v>145</v>
      </c>
      <c r="F306" s="93" t="s">
        <v>142</v>
      </c>
      <c r="G306" s="92" t="s">
        <v>145</v>
      </c>
      <c r="H306" s="93" t="s">
        <v>142</v>
      </c>
      <c r="I306" s="92" t="s">
        <v>145</v>
      </c>
      <c r="J306" s="94" t="s">
        <v>250</v>
      </c>
      <c r="K306" s="93" t="s">
        <v>142</v>
      </c>
      <c r="L306" s="1182"/>
    </row>
    <row r="307" spans="1:12" ht="24" customHeight="1" hidden="1">
      <c r="A307" s="1661">
        <v>2002</v>
      </c>
      <c r="B307" s="1662"/>
      <c r="C307" s="121">
        <f aca="true" t="shared" si="8" ref="C307:K307">C377+C399+C434+C457+C489</f>
        <v>0</v>
      </c>
      <c r="D307" s="96">
        <f t="shared" si="8"/>
        <v>174</v>
      </c>
      <c r="E307" s="121">
        <f t="shared" si="8"/>
        <v>0</v>
      </c>
      <c r="F307" s="96">
        <f t="shared" si="8"/>
        <v>110</v>
      </c>
      <c r="G307" s="121">
        <f t="shared" si="8"/>
        <v>0</v>
      </c>
      <c r="H307" s="96">
        <f t="shared" si="8"/>
        <v>110</v>
      </c>
      <c r="I307" s="121">
        <f t="shared" si="8"/>
        <v>0</v>
      </c>
      <c r="J307" s="122">
        <f t="shared" si="8"/>
        <v>165.20177272515585</v>
      </c>
      <c r="K307" s="96">
        <f t="shared" si="8"/>
        <v>105</v>
      </c>
      <c r="L307" s="99">
        <f>(K307/F307)*100</f>
        <v>95.45454545454545</v>
      </c>
    </row>
    <row r="308" spans="1:12" ht="24" customHeight="1" hidden="1">
      <c r="A308" s="1663">
        <v>2003</v>
      </c>
      <c r="B308" s="1664"/>
      <c r="C308" s="123">
        <f aca="true" t="shared" si="9" ref="C308:K308">C378+C400+C435+C458+C490</f>
        <v>0</v>
      </c>
      <c r="D308" s="101">
        <f t="shared" si="9"/>
        <v>257</v>
      </c>
      <c r="E308" s="123">
        <f t="shared" si="9"/>
        <v>0</v>
      </c>
      <c r="F308" s="101">
        <f t="shared" si="9"/>
        <v>97</v>
      </c>
      <c r="G308" s="123">
        <f t="shared" si="9"/>
        <v>0</v>
      </c>
      <c r="H308" s="101">
        <f t="shared" si="9"/>
        <v>112</v>
      </c>
      <c r="I308" s="123">
        <f t="shared" si="9"/>
        <v>0</v>
      </c>
      <c r="J308" s="124">
        <f t="shared" si="9"/>
        <v>136.1092585128702</v>
      </c>
      <c r="K308" s="101">
        <f t="shared" si="9"/>
        <v>98</v>
      </c>
      <c r="L308" s="104">
        <f>(K308/F308)*100</f>
        <v>101.03092783505154</v>
      </c>
    </row>
    <row r="309" spans="1:12" ht="24" customHeight="1" hidden="1" thickBot="1">
      <c r="A309" s="1727">
        <v>2004</v>
      </c>
      <c r="B309" s="1728"/>
      <c r="C309" s="125">
        <f>C436+C459</f>
        <v>0</v>
      </c>
      <c r="D309" s="126">
        <f aca="true" t="shared" si="10" ref="D309:K309">D436+D459</f>
        <v>136</v>
      </c>
      <c r="E309" s="125">
        <f t="shared" si="10"/>
        <v>0</v>
      </c>
      <c r="F309" s="126">
        <f t="shared" si="10"/>
        <v>35</v>
      </c>
      <c r="G309" s="125">
        <f t="shared" si="10"/>
        <v>0</v>
      </c>
      <c r="H309" s="126">
        <f>H436+H459</f>
        <v>35</v>
      </c>
      <c r="I309" s="125">
        <f t="shared" si="10"/>
        <v>0</v>
      </c>
      <c r="J309" s="127">
        <f t="shared" si="10"/>
        <v>8.644404279523481</v>
      </c>
      <c r="K309" s="126">
        <f t="shared" si="10"/>
        <v>7</v>
      </c>
      <c r="L309" s="119">
        <f>(K309/F309)*100</f>
        <v>20</v>
      </c>
    </row>
    <row r="310" spans="1:12" ht="24" customHeight="1" hidden="1" thickBot="1">
      <c r="A310" s="1671"/>
      <c r="B310" s="1672"/>
      <c r="C310" s="106"/>
      <c r="D310" s="107"/>
      <c r="E310" s="106"/>
      <c r="F310" s="107"/>
      <c r="G310" s="106"/>
      <c r="H310" s="107"/>
      <c r="I310" s="108" t="s">
        <v>142</v>
      </c>
      <c r="J310" s="109">
        <f>SUM(J307:J309)</f>
        <v>309.9554355175496</v>
      </c>
      <c r="K310" s="109">
        <f>SUM(K307:K309)</f>
        <v>210</v>
      </c>
      <c r="L310" s="120"/>
    </row>
    <row r="311" ht="12.75" customHeight="1" hidden="1"/>
    <row r="312" spans="1:12" ht="19.5" customHeight="1" hidden="1">
      <c r="A312" s="1673" t="s">
        <v>175</v>
      </c>
      <c r="B312" s="1674"/>
      <c r="C312" s="1674"/>
      <c r="D312" s="1674"/>
      <c r="E312" s="1674"/>
      <c r="F312" s="1674"/>
      <c r="G312" s="1674"/>
      <c r="H312" s="1674"/>
      <c r="I312" s="1674"/>
      <c r="J312" s="1674"/>
      <c r="K312" s="1674"/>
      <c r="L312" s="1674"/>
    </row>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s="84" customFormat="1" ht="12.75" customHeight="1" hidden="1"/>
    <row r="357" s="84" customFormat="1" ht="12.75" customHeight="1" hidden="1"/>
    <row r="358" s="84" customFormat="1" ht="12.75" customHeight="1" hidden="1"/>
    <row r="359" s="84" customFormat="1" ht="12.75" customHeight="1" hidden="1"/>
    <row r="360" s="84" customFormat="1" ht="12.75" customHeight="1" hidden="1"/>
    <row r="361" s="84" customFormat="1" ht="12.75" customHeight="1" hidden="1"/>
    <row r="362" spans="1:12" s="85" customFormat="1" ht="22.5" customHeight="1" hidden="1">
      <c r="A362" s="1240" t="s">
        <v>160</v>
      </c>
      <c r="B362" s="1240"/>
      <c r="C362" s="1675"/>
      <c r="D362" s="1675"/>
      <c r="E362" s="1675"/>
      <c r="F362" s="1675"/>
      <c r="G362" s="1675"/>
      <c r="H362" s="1675"/>
      <c r="I362" s="1675"/>
      <c r="J362" s="1675"/>
      <c r="K362" s="1675"/>
      <c r="L362" s="1675"/>
    </row>
    <row r="363" spans="12:14" ht="12.75" customHeight="1" hidden="1">
      <c r="L363" s="87"/>
      <c r="M363" s="87"/>
      <c r="N363" s="87"/>
    </row>
    <row r="364" spans="9:14" ht="12.75" customHeight="1" hidden="1" thickBot="1">
      <c r="I364" s="88"/>
      <c r="J364" s="88"/>
      <c r="K364" s="88"/>
      <c r="L364" s="89"/>
      <c r="M364" s="87"/>
      <c r="N364" s="87"/>
    </row>
    <row r="365" spans="1:12" ht="24.75" customHeight="1" hidden="1">
      <c r="A365" s="1703" t="s">
        <v>161</v>
      </c>
      <c r="B365" s="1704"/>
      <c r="C365" s="1704"/>
      <c r="D365" s="1705"/>
      <c r="E365" s="1707" t="s">
        <v>127</v>
      </c>
      <c r="F365" s="1707"/>
      <c r="G365" s="1707"/>
      <c r="H365" s="1707"/>
      <c r="I365" s="1707"/>
      <c r="J365" s="1707"/>
      <c r="K365" s="1707"/>
      <c r="L365" s="1708"/>
    </row>
    <row r="366" spans="1:12" ht="24.75" customHeight="1" hidden="1">
      <c r="A366" s="1709" t="s">
        <v>162</v>
      </c>
      <c r="B366" s="1710"/>
      <c r="C366" s="1710"/>
      <c r="D366" s="1711"/>
      <c r="E366" s="1693" t="s">
        <v>42</v>
      </c>
      <c r="F366" s="1693"/>
      <c r="G366" s="1693"/>
      <c r="H366" s="1693"/>
      <c r="I366" s="1693"/>
      <c r="J366" s="1693"/>
      <c r="K366" s="1693"/>
      <c r="L366" s="1694"/>
    </row>
    <row r="367" spans="1:12" ht="24.75" customHeight="1" hidden="1">
      <c r="A367" s="1715" t="s">
        <v>104</v>
      </c>
      <c r="B367" s="1716"/>
      <c r="C367" s="1716"/>
      <c r="D367" s="1717"/>
      <c r="E367" s="1721" t="s">
        <v>191</v>
      </c>
      <c r="F367" s="1721"/>
      <c r="G367" s="1721"/>
      <c r="H367" s="1721"/>
      <c r="I367" s="1721"/>
      <c r="J367" s="1721"/>
      <c r="K367" s="1721"/>
      <c r="L367" s="1722"/>
    </row>
    <row r="368" spans="1:12" ht="24.75" customHeight="1" hidden="1">
      <c r="A368" s="90"/>
      <c r="B368" s="1659" t="s">
        <v>105</v>
      </c>
      <c r="C368" s="1659"/>
      <c r="D368" s="1660"/>
      <c r="E368" s="1693" t="s">
        <v>192</v>
      </c>
      <c r="F368" s="1693"/>
      <c r="G368" s="1693"/>
      <c r="H368" s="1693"/>
      <c r="I368" s="1693"/>
      <c r="J368" s="1693"/>
      <c r="K368" s="1693"/>
      <c r="L368" s="1694"/>
    </row>
    <row r="369" spans="1:12" ht="24.75" customHeight="1" hidden="1">
      <c r="A369" s="90"/>
      <c r="B369" s="1659" t="s">
        <v>106</v>
      </c>
      <c r="C369" s="1659"/>
      <c r="D369" s="1660"/>
      <c r="E369" s="1693"/>
      <c r="F369" s="1693"/>
      <c r="G369" s="1693"/>
      <c r="H369" s="1693"/>
      <c r="I369" s="1693"/>
      <c r="J369" s="1693"/>
      <c r="K369" s="1693"/>
      <c r="L369" s="1694"/>
    </row>
    <row r="370" spans="1:12" ht="24.75" customHeight="1" hidden="1">
      <c r="A370" s="90" t="s">
        <v>164</v>
      </c>
      <c r="B370" s="1659" t="s">
        <v>107</v>
      </c>
      <c r="C370" s="1659"/>
      <c r="D370" s="1660"/>
      <c r="E370" s="1693" t="s">
        <v>165</v>
      </c>
      <c r="F370" s="1693"/>
      <c r="G370" s="1693"/>
      <c r="H370" s="1693"/>
      <c r="I370" s="1693"/>
      <c r="J370" s="1693"/>
      <c r="K370" s="1693"/>
      <c r="L370" s="1694"/>
    </row>
    <row r="371" spans="1:12" ht="24.75" customHeight="1" hidden="1">
      <c r="A371" s="90"/>
      <c r="B371" s="1659" t="s">
        <v>166</v>
      </c>
      <c r="C371" s="1659"/>
      <c r="D371" s="1660"/>
      <c r="E371" s="1693" t="s">
        <v>193</v>
      </c>
      <c r="F371" s="1693"/>
      <c r="G371" s="1693"/>
      <c r="H371" s="1693"/>
      <c r="I371" s="1693"/>
      <c r="J371" s="1693"/>
      <c r="K371" s="1693"/>
      <c r="L371" s="1694"/>
    </row>
    <row r="372" spans="1:12" ht="24.75" customHeight="1" hidden="1" thickBot="1">
      <c r="A372" s="91"/>
      <c r="B372" s="1729" t="s">
        <v>108</v>
      </c>
      <c r="C372" s="1729"/>
      <c r="D372" s="1730"/>
      <c r="E372" s="1731" t="s">
        <v>190</v>
      </c>
      <c r="F372" s="1731"/>
      <c r="G372" s="1731"/>
      <c r="H372" s="1731"/>
      <c r="I372" s="1731"/>
      <c r="J372" s="1731"/>
      <c r="K372" s="1731"/>
      <c r="L372" s="1732"/>
    </row>
    <row r="373" spans="1:12" ht="27.75" customHeight="1" hidden="1" thickBot="1">
      <c r="A373" s="1700" t="s">
        <v>167</v>
      </c>
      <c r="B373" s="1701"/>
      <c r="C373" s="1701"/>
      <c r="D373" s="1701"/>
      <c r="E373" s="1702" t="s">
        <v>168</v>
      </c>
      <c r="F373" s="1330"/>
      <c r="G373" s="1330"/>
      <c r="H373" s="1330"/>
      <c r="I373" s="1330"/>
      <c r="J373" s="1330"/>
      <c r="K373" s="1330"/>
      <c r="L373" s="1331"/>
    </row>
    <row r="374" spans="1:12" ht="18" customHeight="1" hidden="1">
      <c r="A374" s="1678" t="s">
        <v>169</v>
      </c>
      <c r="B374" s="1679"/>
      <c r="C374" s="1680" t="s">
        <v>141</v>
      </c>
      <c r="D374" s="1681"/>
      <c r="E374" s="1680" t="s">
        <v>170</v>
      </c>
      <c r="F374" s="1681"/>
      <c r="G374" s="1680" t="s">
        <v>171</v>
      </c>
      <c r="H374" s="1681"/>
      <c r="I374" s="1680" t="s">
        <v>172</v>
      </c>
      <c r="J374" s="1684"/>
      <c r="K374" s="1681"/>
      <c r="L374" s="1686" t="s">
        <v>179</v>
      </c>
    </row>
    <row r="375" spans="1:12" ht="6" customHeight="1" hidden="1">
      <c r="A375" s="1688" t="s">
        <v>174</v>
      </c>
      <c r="B375" s="1689"/>
      <c r="C375" s="1682"/>
      <c r="D375" s="1683"/>
      <c r="E375" s="1682"/>
      <c r="F375" s="1683"/>
      <c r="G375" s="1682"/>
      <c r="H375" s="1683"/>
      <c r="I375" s="1682"/>
      <c r="J375" s="1685"/>
      <c r="K375" s="1683"/>
      <c r="L375" s="1687"/>
    </row>
    <row r="376" spans="1:12" ht="24" customHeight="1" hidden="1" thickBot="1">
      <c r="A376" s="1690"/>
      <c r="B376" s="1691"/>
      <c r="C376" s="92" t="s">
        <v>145</v>
      </c>
      <c r="D376" s="93" t="s">
        <v>142</v>
      </c>
      <c r="E376" s="92" t="s">
        <v>145</v>
      </c>
      <c r="F376" s="93" t="s">
        <v>142</v>
      </c>
      <c r="G376" s="92" t="s">
        <v>145</v>
      </c>
      <c r="H376" s="93" t="s">
        <v>142</v>
      </c>
      <c r="I376" s="92" t="s">
        <v>145</v>
      </c>
      <c r="J376" s="94" t="s">
        <v>250</v>
      </c>
      <c r="K376" s="93" t="s">
        <v>142</v>
      </c>
      <c r="L376" s="1182"/>
    </row>
    <row r="377" spans="1:12" ht="24" customHeight="1" hidden="1">
      <c r="A377" s="1661">
        <v>2002</v>
      </c>
      <c r="B377" s="1662"/>
      <c r="C377" s="95"/>
      <c r="D377" s="96">
        <v>20</v>
      </c>
      <c r="E377" s="95"/>
      <c r="F377" s="96">
        <v>20</v>
      </c>
      <c r="G377" s="95"/>
      <c r="H377" s="96">
        <v>20</v>
      </c>
      <c r="I377" s="95"/>
      <c r="J377" s="122">
        <f>K377/0.6355864</f>
        <v>31.467004328601117</v>
      </c>
      <c r="K377" s="96">
        <v>20</v>
      </c>
      <c r="L377" s="99">
        <f>(K377/F377)*100</f>
        <v>100</v>
      </c>
    </row>
    <row r="378" spans="1:12" ht="24" customHeight="1" hidden="1" thickBot="1">
      <c r="A378" s="1669">
        <v>2003</v>
      </c>
      <c r="B378" s="1670"/>
      <c r="C378" s="112"/>
      <c r="D378" s="113">
        <v>45</v>
      </c>
      <c r="E378" s="112"/>
      <c r="F378" s="113">
        <v>20</v>
      </c>
      <c r="G378" s="112"/>
      <c r="H378" s="113">
        <v>20</v>
      </c>
      <c r="I378" s="112"/>
      <c r="J378" s="128">
        <f>K378/0.7200098</f>
        <v>24.999659726853718</v>
      </c>
      <c r="K378" s="113">
        <v>18</v>
      </c>
      <c r="L378" s="110">
        <f>(K378/F378)*100</f>
        <v>90</v>
      </c>
    </row>
    <row r="379" spans="1:12" ht="24" customHeight="1" hidden="1" thickBot="1">
      <c r="A379" s="1671"/>
      <c r="B379" s="1672"/>
      <c r="C379" s="106"/>
      <c r="D379" s="107"/>
      <c r="E379" s="106"/>
      <c r="F379" s="107"/>
      <c r="G379" s="106"/>
      <c r="H379" s="107"/>
      <c r="I379" s="108" t="s">
        <v>142</v>
      </c>
      <c r="J379" s="109">
        <f>SUM(J377:J378)</f>
        <v>56.466664055454835</v>
      </c>
      <c r="K379" s="109">
        <f>SUM(K377:K378)</f>
        <v>38</v>
      </c>
      <c r="L379" s="120"/>
    </row>
    <row r="380" ht="12.75" customHeight="1" hidden="1"/>
    <row r="381" spans="1:12" ht="19.5" customHeight="1" hidden="1">
      <c r="A381" s="1673" t="s">
        <v>175</v>
      </c>
      <c r="B381" s="1674"/>
      <c r="C381" s="1674"/>
      <c r="D381" s="1674"/>
      <c r="E381" s="1674"/>
      <c r="F381" s="1674"/>
      <c r="G381" s="1674"/>
      <c r="H381" s="1674"/>
      <c r="I381" s="1674"/>
      <c r="J381" s="1674"/>
      <c r="K381" s="1674"/>
      <c r="L381" s="1674"/>
    </row>
    <row r="382" s="84" customFormat="1" ht="12.75" customHeight="1" hidden="1"/>
    <row r="383" s="84" customFormat="1" ht="12.75" customHeight="1" hidden="1"/>
    <row r="384" spans="1:12" s="85" customFormat="1" ht="22.5" customHeight="1" hidden="1">
      <c r="A384" s="1240" t="s">
        <v>160</v>
      </c>
      <c r="B384" s="1240"/>
      <c r="C384" s="1675"/>
      <c r="D384" s="1675"/>
      <c r="E384" s="1675"/>
      <c r="F384" s="1675"/>
      <c r="G384" s="1675"/>
      <c r="H384" s="1675"/>
      <c r="I384" s="1675"/>
      <c r="J384" s="1675"/>
      <c r="K384" s="1675"/>
      <c r="L384" s="1675"/>
    </row>
    <row r="385" spans="12:14" ht="12.75" customHeight="1" hidden="1">
      <c r="L385" s="87"/>
      <c r="M385" s="87"/>
      <c r="N385" s="87"/>
    </row>
    <row r="386" spans="9:14" ht="12.75" customHeight="1" hidden="1" thickBot="1">
      <c r="I386" s="88"/>
      <c r="J386" s="88"/>
      <c r="K386" s="88"/>
      <c r="L386" s="89"/>
      <c r="M386" s="87"/>
      <c r="N386" s="87"/>
    </row>
    <row r="387" spans="1:12" ht="24.75" customHeight="1" hidden="1">
      <c r="A387" s="1703" t="s">
        <v>161</v>
      </c>
      <c r="B387" s="1704"/>
      <c r="C387" s="1704"/>
      <c r="D387" s="1705"/>
      <c r="E387" s="1706" t="s">
        <v>127</v>
      </c>
      <c r="F387" s="1707"/>
      <c r="G387" s="1707"/>
      <c r="H387" s="1707"/>
      <c r="I387" s="1707"/>
      <c r="J387" s="1707"/>
      <c r="K387" s="1707"/>
      <c r="L387" s="1708"/>
    </row>
    <row r="388" spans="1:12" ht="24.75" customHeight="1" hidden="1">
      <c r="A388" s="1709" t="s">
        <v>162</v>
      </c>
      <c r="B388" s="1710"/>
      <c r="C388" s="1710"/>
      <c r="D388" s="1711"/>
      <c r="E388" s="1692" t="s">
        <v>42</v>
      </c>
      <c r="F388" s="1693"/>
      <c r="G388" s="1693"/>
      <c r="H388" s="1693"/>
      <c r="I388" s="1693"/>
      <c r="J388" s="1693"/>
      <c r="K388" s="1693"/>
      <c r="L388" s="1694"/>
    </row>
    <row r="389" spans="1:12" ht="24.75" customHeight="1" hidden="1">
      <c r="A389" s="1715" t="s">
        <v>104</v>
      </c>
      <c r="B389" s="1716"/>
      <c r="C389" s="1716"/>
      <c r="D389" s="1717"/>
      <c r="E389" s="1720" t="s">
        <v>191</v>
      </c>
      <c r="F389" s="1721"/>
      <c r="G389" s="1721"/>
      <c r="H389" s="1721"/>
      <c r="I389" s="1721"/>
      <c r="J389" s="1721"/>
      <c r="K389" s="1721"/>
      <c r="L389" s="1722"/>
    </row>
    <row r="390" spans="1:12" ht="24.75" customHeight="1" hidden="1">
      <c r="A390" s="90"/>
      <c r="B390" s="1659" t="s">
        <v>105</v>
      </c>
      <c r="C390" s="1659"/>
      <c r="D390" s="1660"/>
      <c r="E390" s="1723" t="s">
        <v>194</v>
      </c>
      <c r="F390" s="1724"/>
      <c r="G390" s="1724"/>
      <c r="H390" s="1724"/>
      <c r="I390" s="1724"/>
      <c r="J390" s="1724"/>
      <c r="K390" s="1724"/>
      <c r="L390" s="1725"/>
    </row>
    <row r="391" spans="1:12" ht="24.75" customHeight="1" hidden="1">
      <c r="A391" s="90"/>
      <c r="B391" s="1659" t="s">
        <v>106</v>
      </c>
      <c r="C391" s="1659"/>
      <c r="D391" s="1660"/>
      <c r="E391" s="1692"/>
      <c r="F391" s="1693"/>
      <c r="G391" s="1693"/>
      <c r="H391" s="1693"/>
      <c r="I391" s="1693"/>
      <c r="J391" s="1693"/>
      <c r="K391" s="1693"/>
      <c r="L391" s="1694"/>
    </row>
    <row r="392" spans="1:12" ht="24.75" customHeight="1" hidden="1">
      <c r="A392" s="90" t="s">
        <v>164</v>
      </c>
      <c r="B392" s="1659" t="s">
        <v>107</v>
      </c>
      <c r="C392" s="1659"/>
      <c r="D392" s="1660"/>
      <c r="E392" s="1692" t="s">
        <v>165</v>
      </c>
      <c r="F392" s="1693"/>
      <c r="G392" s="1693"/>
      <c r="H392" s="1693"/>
      <c r="I392" s="1693"/>
      <c r="J392" s="1693"/>
      <c r="K392" s="1693"/>
      <c r="L392" s="1694"/>
    </row>
    <row r="393" spans="1:12" ht="24.75" customHeight="1" hidden="1">
      <c r="A393" s="90"/>
      <c r="B393" s="1659" t="s">
        <v>166</v>
      </c>
      <c r="C393" s="1659"/>
      <c r="D393" s="1660"/>
      <c r="E393" s="1692" t="s">
        <v>193</v>
      </c>
      <c r="F393" s="1693"/>
      <c r="G393" s="1693"/>
      <c r="H393" s="1693"/>
      <c r="I393" s="1693"/>
      <c r="J393" s="1693"/>
      <c r="K393" s="1693"/>
      <c r="L393" s="1694"/>
    </row>
    <row r="394" spans="1:12" ht="24.75" customHeight="1" hidden="1" thickBot="1">
      <c r="A394" s="111"/>
      <c r="B394" s="1695" t="s">
        <v>108</v>
      </c>
      <c r="C394" s="1695"/>
      <c r="D394" s="1696"/>
      <c r="E394" s="1697" t="s">
        <v>190</v>
      </c>
      <c r="F394" s="1698"/>
      <c r="G394" s="1698"/>
      <c r="H394" s="1698"/>
      <c r="I394" s="1698"/>
      <c r="J394" s="1698"/>
      <c r="K394" s="1698"/>
      <c r="L394" s="1699"/>
    </row>
    <row r="395" spans="1:12" ht="27.75" customHeight="1" hidden="1" thickBot="1">
      <c r="A395" s="1700" t="s">
        <v>167</v>
      </c>
      <c r="B395" s="1701"/>
      <c r="C395" s="1701"/>
      <c r="D395" s="1701"/>
      <c r="E395" s="1702" t="s">
        <v>168</v>
      </c>
      <c r="F395" s="1330"/>
      <c r="G395" s="1330"/>
      <c r="H395" s="1330"/>
      <c r="I395" s="1330"/>
      <c r="J395" s="1330"/>
      <c r="K395" s="1330"/>
      <c r="L395" s="1331"/>
    </row>
    <row r="396" spans="1:12" ht="18" customHeight="1" hidden="1">
      <c r="A396" s="1678" t="s">
        <v>169</v>
      </c>
      <c r="B396" s="1679"/>
      <c r="C396" s="1680" t="s">
        <v>141</v>
      </c>
      <c r="D396" s="1681"/>
      <c r="E396" s="1680" t="s">
        <v>170</v>
      </c>
      <c r="F396" s="1681"/>
      <c r="G396" s="1680" t="s">
        <v>171</v>
      </c>
      <c r="H396" s="1681"/>
      <c r="I396" s="1680" t="s">
        <v>172</v>
      </c>
      <c r="J396" s="1684"/>
      <c r="K396" s="1681"/>
      <c r="L396" s="1686" t="s">
        <v>179</v>
      </c>
    </row>
    <row r="397" spans="1:12" ht="6" customHeight="1" hidden="1">
      <c r="A397" s="1688" t="s">
        <v>174</v>
      </c>
      <c r="B397" s="1689"/>
      <c r="C397" s="1682"/>
      <c r="D397" s="1683"/>
      <c r="E397" s="1682"/>
      <c r="F397" s="1683"/>
      <c r="G397" s="1682"/>
      <c r="H397" s="1683"/>
      <c r="I397" s="1682"/>
      <c r="J397" s="1685"/>
      <c r="K397" s="1683"/>
      <c r="L397" s="1687"/>
    </row>
    <row r="398" spans="1:12" ht="24" customHeight="1" hidden="1" thickBot="1">
      <c r="A398" s="1690"/>
      <c r="B398" s="1691"/>
      <c r="C398" s="92" t="s">
        <v>145</v>
      </c>
      <c r="D398" s="93" t="s">
        <v>142</v>
      </c>
      <c r="E398" s="92" t="s">
        <v>145</v>
      </c>
      <c r="F398" s="93" t="s">
        <v>142</v>
      </c>
      <c r="G398" s="92" t="s">
        <v>145</v>
      </c>
      <c r="H398" s="93" t="s">
        <v>142</v>
      </c>
      <c r="I398" s="92" t="s">
        <v>145</v>
      </c>
      <c r="J398" s="94" t="s">
        <v>250</v>
      </c>
      <c r="K398" s="93" t="s">
        <v>142</v>
      </c>
      <c r="L398" s="1182"/>
    </row>
    <row r="399" spans="1:12" ht="24" customHeight="1" hidden="1">
      <c r="A399" s="1661">
        <v>2002</v>
      </c>
      <c r="B399" s="1662"/>
      <c r="C399" s="95"/>
      <c r="D399" s="96">
        <v>14</v>
      </c>
      <c r="E399" s="95"/>
      <c r="F399" s="96">
        <v>14</v>
      </c>
      <c r="G399" s="95"/>
      <c r="H399" s="96">
        <v>14</v>
      </c>
      <c r="I399" s="95"/>
      <c r="J399" s="122">
        <f>K399/0.6355864</f>
        <v>18.880202597160668</v>
      </c>
      <c r="K399" s="96">
        <v>12</v>
      </c>
      <c r="L399" s="99">
        <f>(K399/F399)*100</f>
        <v>85.71428571428571</v>
      </c>
    </row>
    <row r="400" spans="1:12" ht="24" customHeight="1" hidden="1" thickBot="1">
      <c r="A400" s="1669">
        <v>2003</v>
      </c>
      <c r="B400" s="1670"/>
      <c r="C400" s="112"/>
      <c r="D400" s="113">
        <v>37</v>
      </c>
      <c r="E400" s="112"/>
      <c r="F400" s="113">
        <v>20</v>
      </c>
      <c r="G400" s="112"/>
      <c r="H400" s="113">
        <v>35</v>
      </c>
      <c r="I400" s="112"/>
      <c r="J400" s="128">
        <f>K400/0.7200098</f>
        <v>47.22157948405702</v>
      </c>
      <c r="K400" s="113">
        <v>34</v>
      </c>
      <c r="L400" s="110">
        <f>(K400/F400)*100</f>
        <v>170</v>
      </c>
    </row>
    <row r="401" spans="1:12" ht="24" customHeight="1" hidden="1" thickBot="1">
      <c r="A401" s="1671"/>
      <c r="B401" s="1672"/>
      <c r="C401" s="106"/>
      <c r="D401" s="107"/>
      <c r="E401" s="106"/>
      <c r="F401" s="107"/>
      <c r="G401" s="106"/>
      <c r="H401" s="107"/>
      <c r="I401" s="108" t="s">
        <v>142</v>
      </c>
      <c r="J401" s="109">
        <f>SUM(J399:J400)</f>
        <v>66.10178208121769</v>
      </c>
      <c r="K401" s="109">
        <f>SUM(K399:K400)</f>
        <v>46</v>
      </c>
      <c r="L401" s="120"/>
    </row>
    <row r="402" ht="12.75" customHeight="1" hidden="1"/>
    <row r="403" spans="1:12" ht="19.5" customHeight="1" hidden="1">
      <c r="A403" s="1673" t="s">
        <v>175</v>
      </c>
      <c r="B403" s="1674"/>
      <c r="C403" s="1674"/>
      <c r="D403" s="1674"/>
      <c r="E403" s="1674"/>
      <c r="F403" s="1674"/>
      <c r="G403" s="1674"/>
      <c r="H403" s="1674"/>
      <c r="I403" s="1674"/>
      <c r="J403" s="1674"/>
      <c r="K403" s="1674"/>
      <c r="L403" s="1674"/>
    </row>
    <row r="404" ht="12.75" hidden="1"/>
    <row r="405" ht="12.75" hidden="1"/>
    <row r="406" ht="12.75" hidden="1"/>
    <row r="407" ht="12.75" hidden="1"/>
    <row r="408" ht="12.75" hidden="1"/>
    <row r="409" ht="12.75" hidden="1"/>
    <row r="410" ht="12.75" hidden="1"/>
    <row r="411" ht="12.75" hidden="1"/>
    <row r="412" ht="12.75" hidden="1"/>
    <row r="413" s="84" customFormat="1" ht="12.75" customHeight="1" hidden="1"/>
    <row r="414" s="84" customFormat="1" ht="12.75" customHeight="1" hidden="1"/>
    <row r="415" s="84" customFormat="1" ht="12.75" customHeight="1" hidden="1"/>
    <row r="416" s="84" customFormat="1" ht="12.75" customHeight="1" hidden="1"/>
    <row r="417" s="84" customFormat="1" ht="12.75" customHeight="1" hidden="1"/>
    <row r="418" s="84" customFormat="1" ht="12.75" customHeight="1" hidden="1"/>
    <row r="419" spans="1:12" s="85" customFormat="1" ht="22.5" customHeight="1" hidden="1">
      <c r="A419" s="1240" t="s">
        <v>160</v>
      </c>
      <c r="B419" s="1240"/>
      <c r="C419" s="1675"/>
      <c r="D419" s="1675"/>
      <c r="E419" s="1675"/>
      <c r="F419" s="1675"/>
      <c r="G419" s="1675"/>
      <c r="H419" s="1675"/>
      <c r="I419" s="1675"/>
      <c r="J419" s="1675"/>
      <c r="K419" s="1675"/>
      <c r="L419" s="1675"/>
    </row>
    <row r="420" spans="12:14" ht="12.75" customHeight="1" hidden="1">
      <c r="L420" s="87"/>
      <c r="M420" s="87"/>
      <c r="N420" s="87"/>
    </row>
    <row r="421" spans="9:14" ht="12.75" customHeight="1" hidden="1" thickBot="1">
      <c r="I421" s="88"/>
      <c r="J421" s="88"/>
      <c r="K421" s="88"/>
      <c r="L421" s="89"/>
      <c r="M421" s="87"/>
      <c r="N421" s="87"/>
    </row>
    <row r="422" spans="1:12" ht="24.75" customHeight="1" hidden="1">
      <c r="A422" s="1703" t="s">
        <v>161</v>
      </c>
      <c r="B422" s="1704"/>
      <c r="C422" s="1704"/>
      <c r="D422" s="1705"/>
      <c r="E422" s="1706" t="s">
        <v>127</v>
      </c>
      <c r="F422" s="1707"/>
      <c r="G422" s="1707"/>
      <c r="H422" s="1707"/>
      <c r="I422" s="1707"/>
      <c r="J422" s="1707"/>
      <c r="K422" s="1707"/>
      <c r="L422" s="1708"/>
    </row>
    <row r="423" spans="1:12" ht="24.75" customHeight="1" hidden="1">
      <c r="A423" s="1709" t="s">
        <v>162</v>
      </c>
      <c r="B423" s="1710"/>
      <c r="C423" s="1710"/>
      <c r="D423" s="1711"/>
      <c r="E423" s="1692" t="s">
        <v>42</v>
      </c>
      <c r="F423" s="1693"/>
      <c r="G423" s="1693"/>
      <c r="H423" s="1693"/>
      <c r="I423" s="1693"/>
      <c r="J423" s="1693"/>
      <c r="K423" s="1693"/>
      <c r="L423" s="1694"/>
    </row>
    <row r="424" spans="1:12" ht="24.75" customHeight="1" hidden="1">
      <c r="A424" s="1715" t="s">
        <v>104</v>
      </c>
      <c r="B424" s="1716"/>
      <c r="C424" s="1716"/>
      <c r="D424" s="1717"/>
      <c r="E424" s="1720" t="s">
        <v>191</v>
      </c>
      <c r="F424" s="1721"/>
      <c r="G424" s="1721"/>
      <c r="H424" s="1721"/>
      <c r="I424" s="1721"/>
      <c r="J424" s="1721"/>
      <c r="K424" s="1721"/>
      <c r="L424" s="1722"/>
    </row>
    <row r="425" spans="1:12" ht="24.75" customHeight="1" hidden="1">
      <c r="A425" s="90"/>
      <c r="B425" s="1659" t="s">
        <v>105</v>
      </c>
      <c r="C425" s="1659"/>
      <c r="D425" s="1660"/>
      <c r="E425" s="1692" t="s">
        <v>195</v>
      </c>
      <c r="F425" s="1693"/>
      <c r="G425" s="1693"/>
      <c r="H425" s="1693"/>
      <c r="I425" s="1693"/>
      <c r="J425" s="1693"/>
      <c r="K425" s="1693"/>
      <c r="L425" s="1694"/>
    </row>
    <row r="426" spans="1:12" ht="24.75" customHeight="1" hidden="1">
      <c r="A426" s="90"/>
      <c r="B426" s="1659" t="s">
        <v>106</v>
      </c>
      <c r="C426" s="1659"/>
      <c r="D426" s="1660"/>
      <c r="E426" s="1692"/>
      <c r="F426" s="1693"/>
      <c r="G426" s="1693"/>
      <c r="H426" s="1693"/>
      <c r="I426" s="1693"/>
      <c r="J426" s="1693"/>
      <c r="K426" s="1693"/>
      <c r="L426" s="1694"/>
    </row>
    <row r="427" spans="1:12" ht="24.75" customHeight="1" hidden="1">
      <c r="A427" s="90" t="s">
        <v>164</v>
      </c>
      <c r="B427" s="1659" t="s">
        <v>107</v>
      </c>
      <c r="C427" s="1659"/>
      <c r="D427" s="1660"/>
      <c r="E427" s="1692" t="s">
        <v>165</v>
      </c>
      <c r="F427" s="1693"/>
      <c r="G427" s="1693"/>
      <c r="H427" s="1693"/>
      <c r="I427" s="1693"/>
      <c r="J427" s="1693"/>
      <c r="K427" s="1693"/>
      <c r="L427" s="1694"/>
    </row>
    <row r="428" spans="1:12" ht="24.75" customHeight="1" hidden="1">
      <c r="A428" s="90"/>
      <c r="B428" s="1659" t="s">
        <v>166</v>
      </c>
      <c r="C428" s="1659"/>
      <c r="D428" s="1660"/>
      <c r="E428" s="1692" t="s">
        <v>189</v>
      </c>
      <c r="F428" s="1693"/>
      <c r="G428" s="1693"/>
      <c r="H428" s="1693"/>
      <c r="I428" s="1693"/>
      <c r="J428" s="1693"/>
      <c r="K428" s="1693"/>
      <c r="L428" s="1694"/>
    </row>
    <row r="429" spans="1:12" ht="24.75" customHeight="1" hidden="1" thickBot="1">
      <c r="A429" s="111"/>
      <c r="B429" s="1695" t="s">
        <v>108</v>
      </c>
      <c r="C429" s="1695"/>
      <c r="D429" s="1696"/>
      <c r="E429" s="1697" t="s">
        <v>190</v>
      </c>
      <c r="F429" s="1698"/>
      <c r="G429" s="1698"/>
      <c r="H429" s="1698"/>
      <c r="I429" s="1698"/>
      <c r="J429" s="1698"/>
      <c r="K429" s="1698"/>
      <c r="L429" s="1699"/>
    </row>
    <row r="430" spans="1:12" ht="27.75" customHeight="1" hidden="1" thickBot="1">
      <c r="A430" s="1700" t="s">
        <v>167</v>
      </c>
      <c r="B430" s="1701"/>
      <c r="C430" s="1701"/>
      <c r="D430" s="1701"/>
      <c r="E430" s="1702" t="s">
        <v>168</v>
      </c>
      <c r="F430" s="1330"/>
      <c r="G430" s="1330"/>
      <c r="H430" s="1330"/>
      <c r="I430" s="1330"/>
      <c r="J430" s="1330"/>
      <c r="K430" s="1330"/>
      <c r="L430" s="1331"/>
    </row>
    <row r="431" spans="1:12" ht="18" customHeight="1" hidden="1">
      <c r="A431" s="1678" t="s">
        <v>169</v>
      </c>
      <c r="B431" s="1679"/>
      <c r="C431" s="1680" t="s">
        <v>141</v>
      </c>
      <c r="D431" s="1681"/>
      <c r="E431" s="1680" t="s">
        <v>170</v>
      </c>
      <c r="F431" s="1681"/>
      <c r="G431" s="1680" t="s">
        <v>171</v>
      </c>
      <c r="H431" s="1681"/>
      <c r="I431" s="1680" t="s">
        <v>172</v>
      </c>
      <c r="J431" s="1684"/>
      <c r="K431" s="1681"/>
      <c r="L431" s="1686" t="s">
        <v>179</v>
      </c>
    </row>
    <row r="432" spans="1:12" ht="6" customHeight="1" hidden="1">
      <c r="A432" s="1688" t="s">
        <v>174</v>
      </c>
      <c r="B432" s="1689"/>
      <c r="C432" s="1682"/>
      <c r="D432" s="1683"/>
      <c r="E432" s="1682"/>
      <c r="F432" s="1683"/>
      <c r="G432" s="1682"/>
      <c r="H432" s="1683"/>
      <c r="I432" s="1682"/>
      <c r="J432" s="1685"/>
      <c r="K432" s="1683"/>
      <c r="L432" s="1687"/>
    </row>
    <row r="433" spans="1:12" ht="24" customHeight="1" hidden="1" thickBot="1">
      <c r="A433" s="1690"/>
      <c r="B433" s="1691"/>
      <c r="C433" s="92" t="s">
        <v>145</v>
      </c>
      <c r="D433" s="93" t="s">
        <v>142</v>
      </c>
      <c r="E433" s="92" t="s">
        <v>145</v>
      </c>
      <c r="F433" s="93" t="s">
        <v>142</v>
      </c>
      <c r="G433" s="92" t="s">
        <v>145</v>
      </c>
      <c r="H433" s="93" t="s">
        <v>142</v>
      </c>
      <c r="I433" s="92" t="s">
        <v>145</v>
      </c>
      <c r="J433" s="94" t="s">
        <v>250</v>
      </c>
      <c r="K433" s="93" t="s">
        <v>142</v>
      </c>
      <c r="L433" s="1182"/>
    </row>
    <row r="434" spans="1:12" ht="24" customHeight="1" hidden="1">
      <c r="A434" s="1661">
        <v>2002</v>
      </c>
      <c r="B434" s="1662"/>
      <c r="C434" s="95"/>
      <c r="D434" s="96">
        <v>40</v>
      </c>
      <c r="E434" s="95"/>
      <c r="F434" s="96">
        <v>22</v>
      </c>
      <c r="G434" s="95"/>
      <c r="H434" s="96">
        <v>22</v>
      </c>
      <c r="I434" s="95"/>
      <c r="J434" s="122">
        <f>K434/0.6355864</f>
        <v>31.467004328601117</v>
      </c>
      <c r="K434" s="96">
        <v>20</v>
      </c>
      <c r="L434" s="99">
        <f>(K434/F434)*100</f>
        <v>90.9090909090909</v>
      </c>
    </row>
    <row r="435" spans="1:12" ht="24" customHeight="1" hidden="1">
      <c r="A435" s="1663">
        <v>2003</v>
      </c>
      <c r="B435" s="1664"/>
      <c r="C435" s="100"/>
      <c r="D435" s="101">
        <v>50</v>
      </c>
      <c r="E435" s="100"/>
      <c r="F435" s="101">
        <v>12</v>
      </c>
      <c r="G435" s="100"/>
      <c r="H435" s="101">
        <v>12</v>
      </c>
      <c r="I435" s="100"/>
      <c r="J435" s="124">
        <f>K435/0.7200098</f>
        <v>13.888699848252065</v>
      </c>
      <c r="K435" s="101">
        <v>10</v>
      </c>
      <c r="L435" s="104">
        <f>(K435/F435)*100</f>
        <v>83.33333333333334</v>
      </c>
    </row>
    <row r="436" spans="1:12" ht="24" customHeight="1" hidden="1" thickBot="1">
      <c r="A436" s="1669">
        <v>2004</v>
      </c>
      <c r="B436" s="1670"/>
      <c r="C436" s="112"/>
      <c r="D436" s="113">
        <v>61</v>
      </c>
      <c r="E436" s="112"/>
      <c r="F436" s="113">
        <v>16</v>
      </c>
      <c r="G436" s="112"/>
      <c r="H436" s="113">
        <v>16</v>
      </c>
      <c r="I436" s="112"/>
      <c r="J436" s="129">
        <f>K436/0.8097724</f>
        <v>4.939659588299132</v>
      </c>
      <c r="K436" s="113">
        <v>4</v>
      </c>
      <c r="L436" s="110">
        <f>(K436/F436)*100</f>
        <v>25</v>
      </c>
    </row>
    <row r="437" spans="1:12" ht="24" customHeight="1" hidden="1" thickBot="1">
      <c r="A437" s="1671"/>
      <c r="B437" s="1672"/>
      <c r="C437" s="106"/>
      <c r="D437" s="107"/>
      <c r="E437" s="106"/>
      <c r="F437" s="107"/>
      <c r="G437" s="106"/>
      <c r="H437" s="107"/>
      <c r="I437" s="108" t="s">
        <v>142</v>
      </c>
      <c r="J437" s="109">
        <f>SUM(J434:J436)</f>
        <v>50.29536376515231</v>
      </c>
      <c r="K437" s="109">
        <f>SUM(K434:K436)</f>
        <v>34</v>
      </c>
      <c r="L437" s="120"/>
    </row>
    <row r="438" ht="12.75" customHeight="1" hidden="1"/>
    <row r="439" spans="1:12" ht="19.5" customHeight="1" hidden="1">
      <c r="A439" s="1673" t="s">
        <v>175</v>
      </c>
      <c r="B439" s="1674"/>
      <c r="C439" s="1674"/>
      <c r="D439" s="1674"/>
      <c r="E439" s="1674"/>
      <c r="F439" s="1674"/>
      <c r="G439" s="1674"/>
      <c r="H439" s="1674"/>
      <c r="I439" s="1674"/>
      <c r="J439" s="1674"/>
      <c r="K439" s="1674"/>
      <c r="L439" s="1674"/>
    </row>
    <row r="440" s="84" customFormat="1" ht="12.75" customHeight="1" hidden="1"/>
    <row r="441" s="84" customFormat="1" ht="12.75" customHeight="1" hidden="1"/>
    <row r="442" spans="1:12" s="85" customFormat="1" ht="22.5" customHeight="1" hidden="1">
      <c r="A442" s="1240" t="s">
        <v>160</v>
      </c>
      <c r="B442" s="1240"/>
      <c r="C442" s="1675"/>
      <c r="D442" s="1675"/>
      <c r="E442" s="1675"/>
      <c r="F442" s="1675"/>
      <c r="G442" s="1675"/>
      <c r="H442" s="1675"/>
      <c r="I442" s="1675"/>
      <c r="J442" s="1675"/>
      <c r="K442" s="1675"/>
      <c r="L442" s="1675"/>
    </row>
    <row r="443" spans="12:14" ht="12.75" customHeight="1" hidden="1">
      <c r="L443" s="87"/>
      <c r="M443" s="87"/>
      <c r="N443" s="87"/>
    </row>
    <row r="444" spans="9:14" ht="12.75" customHeight="1" hidden="1" thickBot="1">
      <c r="I444" s="88"/>
      <c r="J444" s="88"/>
      <c r="K444" s="88"/>
      <c r="L444" s="89"/>
      <c r="M444" s="87"/>
      <c r="N444" s="87"/>
    </row>
    <row r="445" spans="1:12" ht="24.75" customHeight="1" hidden="1">
      <c r="A445" s="1703" t="s">
        <v>161</v>
      </c>
      <c r="B445" s="1704"/>
      <c r="C445" s="1704"/>
      <c r="D445" s="1705"/>
      <c r="E445" s="1706" t="s">
        <v>127</v>
      </c>
      <c r="F445" s="1707"/>
      <c r="G445" s="1707"/>
      <c r="H445" s="1707"/>
      <c r="I445" s="1707"/>
      <c r="J445" s="1707"/>
      <c r="K445" s="1707"/>
      <c r="L445" s="1708"/>
    </row>
    <row r="446" spans="1:12" ht="24.75" customHeight="1" hidden="1">
      <c r="A446" s="1709" t="s">
        <v>162</v>
      </c>
      <c r="B446" s="1710"/>
      <c r="C446" s="1710"/>
      <c r="D446" s="1711"/>
      <c r="E446" s="1692" t="s">
        <v>42</v>
      </c>
      <c r="F446" s="1693"/>
      <c r="G446" s="1693"/>
      <c r="H446" s="1693"/>
      <c r="I446" s="1693"/>
      <c r="J446" s="1693"/>
      <c r="K446" s="1693"/>
      <c r="L446" s="1694"/>
    </row>
    <row r="447" spans="1:12" ht="24.75" customHeight="1" hidden="1">
      <c r="A447" s="1715" t="s">
        <v>104</v>
      </c>
      <c r="B447" s="1716"/>
      <c r="C447" s="1716"/>
      <c r="D447" s="1717"/>
      <c r="E447" s="1720" t="s">
        <v>191</v>
      </c>
      <c r="F447" s="1721"/>
      <c r="G447" s="1721"/>
      <c r="H447" s="1721"/>
      <c r="I447" s="1721"/>
      <c r="J447" s="1721"/>
      <c r="K447" s="1721"/>
      <c r="L447" s="1722"/>
    </row>
    <row r="448" spans="1:12" ht="24.75" customHeight="1" hidden="1">
      <c r="A448" s="90"/>
      <c r="B448" s="1659" t="s">
        <v>105</v>
      </c>
      <c r="C448" s="1659"/>
      <c r="D448" s="1660"/>
      <c r="E448" s="1723" t="s">
        <v>196</v>
      </c>
      <c r="F448" s="1724"/>
      <c r="G448" s="1724"/>
      <c r="H448" s="1724"/>
      <c r="I448" s="1724"/>
      <c r="J448" s="1724"/>
      <c r="K448" s="1724"/>
      <c r="L448" s="1725"/>
    </row>
    <row r="449" spans="1:12" ht="24.75" customHeight="1" hidden="1">
      <c r="A449" s="90"/>
      <c r="B449" s="1659" t="s">
        <v>106</v>
      </c>
      <c r="C449" s="1659"/>
      <c r="D449" s="1660"/>
      <c r="E449" s="1692"/>
      <c r="F449" s="1693"/>
      <c r="G449" s="1693"/>
      <c r="H449" s="1693"/>
      <c r="I449" s="1693"/>
      <c r="J449" s="1693"/>
      <c r="K449" s="1693"/>
      <c r="L449" s="1694"/>
    </row>
    <row r="450" spans="1:12" ht="24.75" customHeight="1" hidden="1">
      <c r="A450" s="90" t="s">
        <v>164</v>
      </c>
      <c r="B450" s="1659" t="s">
        <v>107</v>
      </c>
      <c r="C450" s="1659"/>
      <c r="D450" s="1660"/>
      <c r="E450" s="1692" t="s">
        <v>165</v>
      </c>
      <c r="F450" s="1693"/>
      <c r="G450" s="1693"/>
      <c r="H450" s="1693"/>
      <c r="I450" s="1693"/>
      <c r="J450" s="1693"/>
      <c r="K450" s="1693"/>
      <c r="L450" s="1694"/>
    </row>
    <row r="451" spans="1:12" ht="24.75" customHeight="1" hidden="1">
      <c r="A451" s="90"/>
      <c r="B451" s="1659" t="s">
        <v>166</v>
      </c>
      <c r="C451" s="1659"/>
      <c r="D451" s="1660"/>
      <c r="E451" s="1692" t="s">
        <v>189</v>
      </c>
      <c r="F451" s="1693"/>
      <c r="G451" s="1693"/>
      <c r="H451" s="1693"/>
      <c r="I451" s="1693"/>
      <c r="J451" s="1693"/>
      <c r="K451" s="1693"/>
      <c r="L451" s="1694"/>
    </row>
    <row r="452" spans="1:12" ht="24.75" customHeight="1" hidden="1" thickBot="1">
      <c r="A452" s="111"/>
      <c r="B452" s="1695" t="s">
        <v>108</v>
      </c>
      <c r="C452" s="1695"/>
      <c r="D452" s="1696"/>
      <c r="E452" s="1697" t="s">
        <v>190</v>
      </c>
      <c r="F452" s="1698"/>
      <c r="G452" s="1698"/>
      <c r="H452" s="1698"/>
      <c r="I452" s="1698"/>
      <c r="J452" s="1698"/>
      <c r="K452" s="1698"/>
      <c r="L452" s="1699"/>
    </row>
    <row r="453" spans="1:12" ht="27.75" customHeight="1" hidden="1" thickBot="1">
      <c r="A453" s="1700" t="s">
        <v>167</v>
      </c>
      <c r="B453" s="1701"/>
      <c r="C453" s="1701"/>
      <c r="D453" s="1701"/>
      <c r="E453" s="1702" t="s">
        <v>168</v>
      </c>
      <c r="F453" s="1330"/>
      <c r="G453" s="1330"/>
      <c r="H453" s="1330"/>
      <c r="I453" s="1330"/>
      <c r="J453" s="1330"/>
      <c r="K453" s="1330"/>
      <c r="L453" s="1331"/>
    </row>
    <row r="454" spans="1:12" ht="18" customHeight="1" hidden="1">
      <c r="A454" s="1678" t="s">
        <v>169</v>
      </c>
      <c r="B454" s="1679"/>
      <c r="C454" s="1680" t="s">
        <v>141</v>
      </c>
      <c r="D454" s="1681"/>
      <c r="E454" s="1680" t="s">
        <v>170</v>
      </c>
      <c r="F454" s="1681"/>
      <c r="G454" s="1680" t="s">
        <v>171</v>
      </c>
      <c r="H454" s="1681"/>
      <c r="I454" s="1680" t="s">
        <v>172</v>
      </c>
      <c r="J454" s="1684"/>
      <c r="K454" s="1681"/>
      <c r="L454" s="1686" t="s">
        <v>179</v>
      </c>
    </row>
    <row r="455" spans="1:12" ht="6" customHeight="1" hidden="1">
      <c r="A455" s="1688" t="s">
        <v>174</v>
      </c>
      <c r="B455" s="1689"/>
      <c r="C455" s="1682"/>
      <c r="D455" s="1683"/>
      <c r="E455" s="1682"/>
      <c r="F455" s="1683"/>
      <c r="G455" s="1682"/>
      <c r="H455" s="1683"/>
      <c r="I455" s="1682"/>
      <c r="J455" s="1685"/>
      <c r="K455" s="1683"/>
      <c r="L455" s="1687"/>
    </row>
    <row r="456" spans="1:12" ht="24" customHeight="1" hidden="1" thickBot="1">
      <c r="A456" s="1690"/>
      <c r="B456" s="1691"/>
      <c r="C456" s="92" t="s">
        <v>145</v>
      </c>
      <c r="D456" s="93" t="s">
        <v>142</v>
      </c>
      <c r="E456" s="92" t="s">
        <v>145</v>
      </c>
      <c r="F456" s="93" t="s">
        <v>142</v>
      </c>
      <c r="G456" s="92" t="s">
        <v>145</v>
      </c>
      <c r="H456" s="93" t="s">
        <v>142</v>
      </c>
      <c r="I456" s="92" t="s">
        <v>145</v>
      </c>
      <c r="J456" s="94" t="s">
        <v>250</v>
      </c>
      <c r="K456" s="93" t="s">
        <v>142</v>
      </c>
      <c r="L456" s="1182"/>
    </row>
    <row r="457" spans="1:12" ht="24" customHeight="1" hidden="1">
      <c r="A457" s="1661">
        <v>2002</v>
      </c>
      <c r="B457" s="1662"/>
      <c r="C457" s="95"/>
      <c r="D457" s="96">
        <v>50</v>
      </c>
      <c r="E457" s="95"/>
      <c r="F457" s="96">
        <v>24</v>
      </c>
      <c r="G457" s="95"/>
      <c r="H457" s="96">
        <v>24</v>
      </c>
      <c r="I457" s="95"/>
      <c r="J457" s="122">
        <f>K457/0.6355864</f>
        <v>37.760405194321336</v>
      </c>
      <c r="K457" s="96">
        <v>24</v>
      </c>
      <c r="L457" s="99">
        <f>(K457/F457)*100</f>
        <v>100</v>
      </c>
    </row>
    <row r="458" spans="1:12" ht="24" customHeight="1" hidden="1">
      <c r="A458" s="1663">
        <v>2003</v>
      </c>
      <c r="B458" s="1664"/>
      <c r="C458" s="100"/>
      <c r="D458" s="101">
        <v>63</v>
      </c>
      <c r="E458" s="100"/>
      <c r="F458" s="101">
        <v>20</v>
      </c>
      <c r="G458" s="100"/>
      <c r="H458" s="101">
        <v>20</v>
      </c>
      <c r="I458" s="100"/>
      <c r="J458" s="124">
        <f>K458/0.7200098</f>
        <v>22.221919757203302</v>
      </c>
      <c r="K458" s="101">
        <v>16</v>
      </c>
      <c r="L458" s="104">
        <f>(K458/F458)*100</f>
        <v>80</v>
      </c>
    </row>
    <row r="459" spans="1:12" ht="24" customHeight="1" hidden="1" thickBot="1">
      <c r="A459" s="1669">
        <v>2004</v>
      </c>
      <c r="B459" s="1670"/>
      <c r="C459" s="112"/>
      <c r="D459" s="113">
        <v>75</v>
      </c>
      <c r="E459" s="112"/>
      <c r="F459" s="113">
        <v>19</v>
      </c>
      <c r="G459" s="112"/>
      <c r="H459" s="113">
        <v>19</v>
      </c>
      <c r="I459" s="112"/>
      <c r="J459" s="129">
        <f>K459/0.8097724</f>
        <v>3.704744691224349</v>
      </c>
      <c r="K459" s="113">
        <v>3</v>
      </c>
      <c r="L459" s="110">
        <f>(K459/F459)*100</f>
        <v>15.789473684210526</v>
      </c>
    </row>
    <row r="460" spans="1:12" ht="24" customHeight="1" hidden="1" thickBot="1">
      <c r="A460" s="1671"/>
      <c r="B460" s="1672"/>
      <c r="C460" s="106"/>
      <c r="D460" s="107"/>
      <c r="E460" s="106"/>
      <c r="F460" s="107"/>
      <c r="G460" s="106"/>
      <c r="H460" s="107"/>
      <c r="I460" s="108" t="s">
        <v>142</v>
      </c>
      <c r="J460" s="109">
        <f>SUM(J457:J459)</f>
        <v>63.68706964274899</v>
      </c>
      <c r="K460" s="109">
        <f>SUM(K457:K459)</f>
        <v>43</v>
      </c>
      <c r="L460" s="120"/>
    </row>
    <row r="461" ht="12.75" customHeight="1" hidden="1"/>
    <row r="462" spans="1:12" ht="19.5" customHeight="1" hidden="1">
      <c r="A462" s="1673" t="s">
        <v>175</v>
      </c>
      <c r="B462" s="1674"/>
      <c r="C462" s="1674"/>
      <c r="D462" s="1674"/>
      <c r="E462" s="1674"/>
      <c r="F462" s="1674"/>
      <c r="G462" s="1674"/>
      <c r="H462" s="1674"/>
      <c r="I462" s="1674"/>
      <c r="J462" s="1674"/>
      <c r="K462" s="1674"/>
      <c r="L462" s="1674"/>
    </row>
    <row r="463" ht="12.75" hidden="1"/>
    <row r="464" ht="12.75" hidden="1"/>
    <row r="465" ht="12.75" hidden="1"/>
    <row r="466" ht="12.75" hidden="1"/>
    <row r="467" ht="12.75" hidden="1"/>
    <row r="468" s="84" customFormat="1" ht="12.75" customHeight="1" hidden="1"/>
    <row r="469" s="84" customFormat="1" ht="12.75" customHeight="1" hidden="1"/>
    <row r="470" s="84" customFormat="1" ht="12.75" customHeight="1" hidden="1"/>
    <row r="471" s="84" customFormat="1" ht="12.75" customHeight="1" hidden="1"/>
    <row r="472" s="84" customFormat="1" ht="12.75" customHeight="1" hidden="1"/>
    <row r="473" s="84" customFormat="1" ht="12.75" customHeight="1" hidden="1"/>
    <row r="474" spans="1:12" s="85" customFormat="1" ht="22.5" customHeight="1" hidden="1">
      <c r="A474" s="1240" t="s">
        <v>160</v>
      </c>
      <c r="B474" s="1240"/>
      <c r="C474" s="1675"/>
      <c r="D474" s="1675"/>
      <c r="E474" s="1675"/>
      <c r="F474" s="1675"/>
      <c r="G474" s="1675"/>
      <c r="H474" s="1675"/>
      <c r="I474" s="1675"/>
      <c r="J474" s="1675"/>
      <c r="K474" s="1675"/>
      <c r="L474" s="1675"/>
    </row>
    <row r="475" spans="12:14" ht="12.75" customHeight="1" hidden="1">
      <c r="L475" s="87"/>
      <c r="M475" s="87"/>
      <c r="N475" s="87"/>
    </row>
    <row r="476" spans="9:14" ht="12.75" customHeight="1" hidden="1" thickBot="1">
      <c r="I476" s="88"/>
      <c r="J476" s="88"/>
      <c r="K476" s="88"/>
      <c r="L476" s="89"/>
      <c r="M476" s="87"/>
      <c r="N476" s="87"/>
    </row>
    <row r="477" spans="1:12" ht="24.75" customHeight="1" hidden="1">
      <c r="A477" s="1703" t="s">
        <v>161</v>
      </c>
      <c r="B477" s="1704"/>
      <c r="C477" s="1704"/>
      <c r="D477" s="1705"/>
      <c r="E477" s="1706" t="s">
        <v>127</v>
      </c>
      <c r="F477" s="1707"/>
      <c r="G477" s="1707"/>
      <c r="H477" s="1707"/>
      <c r="I477" s="1707"/>
      <c r="J477" s="1707"/>
      <c r="K477" s="1707"/>
      <c r="L477" s="1708"/>
    </row>
    <row r="478" spans="1:12" ht="24.75" customHeight="1" hidden="1">
      <c r="A478" s="1709" t="s">
        <v>162</v>
      </c>
      <c r="B478" s="1710"/>
      <c r="C478" s="1710"/>
      <c r="D478" s="1711"/>
      <c r="E478" s="1692" t="s">
        <v>42</v>
      </c>
      <c r="F478" s="1693"/>
      <c r="G478" s="1693"/>
      <c r="H478" s="1693"/>
      <c r="I478" s="1693"/>
      <c r="J478" s="1693"/>
      <c r="K478" s="1693"/>
      <c r="L478" s="1694"/>
    </row>
    <row r="479" spans="1:12" ht="24.75" customHeight="1" hidden="1">
      <c r="A479" s="1715" t="s">
        <v>104</v>
      </c>
      <c r="B479" s="1716"/>
      <c r="C479" s="1716"/>
      <c r="D479" s="1717"/>
      <c r="E479" s="1720" t="s">
        <v>191</v>
      </c>
      <c r="F479" s="1721"/>
      <c r="G479" s="1721"/>
      <c r="H479" s="1721"/>
      <c r="I479" s="1721"/>
      <c r="J479" s="1721"/>
      <c r="K479" s="1721"/>
      <c r="L479" s="1722"/>
    </row>
    <row r="480" spans="1:12" ht="24.75" customHeight="1" hidden="1">
      <c r="A480" s="90"/>
      <c r="B480" s="1659" t="s">
        <v>105</v>
      </c>
      <c r="C480" s="1659"/>
      <c r="D480" s="1660"/>
      <c r="E480" s="1692" t="s">
        <v>197</v>
      </c>
      <c r="F480" s="1693"/>
      <c r="G480" s="1693"/>
      <c r="H480" s="1693"/>
      <c r="I480" s="1693"/>
      <c r="J480" s="1693"/>
      <c r="K480" s="1693"/>
      <c r="L480" s="1694"/>
    </row>
    <row r="481" spans="1:12" ht="24.75" customHeight="1" hidden="1">
      <c r="A481" s="90"/>
      <c r="B481" s="1659" t="s">
        <v>106</v>
      </c>
      <c r="C481" s="1659"/>
      <c r="D481" s="1660"/>
      <c r="E481" s="1692"/>
      <c r="F481" s="1693"/>
      <c r="G481" s="1693"/>
      <c r="H481" s="1693"/>
      <c r="I481" s="1693"/>
      <c r="J481" s="1693"/>
      <c r="K481" s="1693"/>
      <c r="L481" s="1694"/>
    </row>
    <row r="482" spans="1:12" ht="24.75" customHeight="1" hidden="1">
      <c r="A482" s="90" t="s">
        <v>164</v>
      </c>
      <c r="B482" s="1659" t="s">
        <v>107</v>
      </c>
      <c r="C482" s="1659"/>
      <c r="D482" s="1660"/>
      <c r="E482" s="1692" t="s">
        <v>165</v>
      </c>
      <c r="F482" s="1693"/>
      <c r="G482" s="1693"/>
      <c r="H482" s="1693"/>
      <c r="I482" s="1693"/>
      <c r="J482" s="1693"/>
      <c r="K482" s="1693"/>
      <c r="L482" s="1694"/>
    </row>
    <row r="483" spans="1:12" ht="24.75" customHeight="1" hidden="1">
      <c r="A483" s="90"/>
      <c r="B483" s="1659" t="s">
        <v>166</v>
      </c>
      <c r="C483" s="1659"/>
      <c r="D483" s="1660"/>
      <c r="E483" s="1692" t="s">
        <v>193</v>
      </c>
      <c r="F483" s="1693"/>
      <c r="G483" s="1693"/>
      <c r="H483" s="1693"/>
      <c r="I483" s="1693"/>
      <c r="J483" s="1693"/>
      <c r="K483" s="1693"/>
      <c r="L483" s="1694"/>
    </row>
    <row r="484" spans="1:12" ht="24.75" customHeight="1" hidden="1" thickBot="1">
      <c r="A484" s="111"/>
      <c r="B484" s="1695" t="s">
        <v>108</v>
      </c>
      <c r="C484" s="1695"/>
      <c r="D484" s="1696"/>
      <c r="E484" s="1697" t="s">
        <v>190</v>
      </c>
      <c r="F484" s="1698"/>
      <c r="G484" s="1698"/>
      <c r="H484" s="1698"/>
      <c r="I484" s="1698"/>
      <c r="J484" s="1698"/>
      <c r="K484" s="1698"/>
      <c r="L484" s="1699"/>
    </row>
    <row r="485" spans="1:12" ht="27.75" customHeight="1" hidden="1" thickBot="1">
      <c r="A485" s="1700" t="s">
        <v>167</v>
      </c>
      <c r="B485" s="1701"/>
      <c r="C485" s="1701"/>
      <c r="D485" s="1701"/>
      <c r="E485" s="1702" t="s">
        <v>168</v>
      </c>
      <c r="F485" s="1330"/>
      <c r="G485" s="1330"/>
      <c r="H485" s="1330"/>
      <c r="I485" s="1330"/>
      <c r="J485" s="1330"/>
      <c r="K485" s="1330"/>
      <c r="L485" s="1331"/>
    </row>
    <row r="486" spans="1:12" ht="18" customHeight="1" hidden="1">
      <c r="A486" s="1678" t="s">
        <v>169</v>
      </c>
      <c r="B486" s="1679"/>
      <c r="C486" s="1680" t="s">
        <v>141</v>
      </c>
      <c r="D486" s="1681"/>
      <c r="E486" s="1680" t="s">
        <v>170</v>
      </c>
      <c r="F486" s="1681"/>
      <c r="G486" s="1680" t="s">
        <v>171</v>
      </c>
      <c r="H486" s="1681"/>
      <c r="I486" s="1680" t="s">
        <v>172</v>
      </c>
      <c r="J486" s="1684"/>
      <c r="K486" s="1681"/>
      <c r="L486" s="1686" t="s">
        <v>179</v>
      </c>
    </row>
    <row r="487" spans="1:12" ht="6" customHeight="1" hidden="1">
      <c r="A487" s="1688" t="s">
        <v>174</v>
      </c>
      <c r="B487" s="1689"/>
      <c r="C487" s="1682"/>
      <c r="D487" s="1683"/>
      <c r="E487" s="1682"/>
      <c r="F487" s="1683"/>
      <c r="G487" s="1682"/>
      <c r="H487" s="1683"/>
      <c r="I487" s="1682"/>
      <c r="J487" s="1685"/>
      <c r="K487" s="1683"/>
      <c r="L487" s="1687"/>
    </row>
    <row r="488" spans="1:12" ht="24" customHeight="1" hidden="1" thickBot="1">
      <c r="A488" s="1690"/>
      <c r="B488" s="1691"/>
      <c r="C488" s="92" t="s">
        <v>145</v>
      </c>
      <c r="D488" s="93" t="s">
        <v>142</v>
      </c>
      <c r="E488" s="92" t="s">
        <v>145</v>
      </c>
      <c r="F488" s="93" t="s">
        <v>142</v>
      </c>
      <c r="G488" s="92" t="s">
        <v>145</v>
      </c>
      <c r="H488" s="93" t="s">
        <v>142</v>
      </c>
      <c r="I488" s="92" t="s">
        <v>145</v>
      </c>
      <c r="J488" s="94" t="s">
        <v>250</v>
      </c>
      <c r="K488" s="93" t="s">
        <v>142</v>
      </c>
      <c r="L488" s="1182"/>
    </row>
    <row r="489" spans="1:12" ht="24" customHeight="1" hidden="1">
      <c r="A489" s="1661">
        <v>2002</v>
      </c>
      <c r="B489" s="1662"/>
      <c r="C489" s="95"/>
      <c r="D489" s="96">
        <v>50</v>
      </c>
      <c r="E489" s="95"/>
      <c r="F489" s="96">
        <v>30</v>
      </c>
      <c r="G489" s="95"/>
      <c r="H489" s="96">
        <v>30</v>
      </c>
      <c r="I489" s="95"/>
      <c r="J489" s="122">
        <f>K489/0.6355864</f>
        <v>45.62715627647162</v>
      </c>
      <c r="K489" s="96">
        <v>29</v>
      </c>
      <c r="L489" s="99">
        <f>(K489/F489)*100</f>
        <v>96.66666666666667</v>
      </c>
    </row>
    <row r="490" spans="1:12" ht="24" customHeight="1" hidden="1" thickBot="1">
      <c r="A490" s="1735">
        <v>2003</v>
      </c>
      <c r="B490" s="1736"/>
      <c r="C490" s="130"/>
      <c r="D490" s="131">
        <v>62</v>
      </c>
      <c r="E490" s="130"/>
      <c r="F490" s="131">
        <v>25</v>
      </c>
      <c r="G490" s="130"/>
      <c r="H490" s="131">
        <v>25</v>
      </c>
      <c r="I490" s="130"/>
      <c r="J490" s="124">
        <f>K490/0.7200098</f>
        <v>27.77739969650413</v>
      </c>
      <c r="K490" s="113">
        <v>20</v>
      </c>
      <c r="L490" s="110">
        <f>(K490/F490)*100</f>
        <v>80</v>
      </c>
    </row>
    <row r="491" spans="1:12" ht="24" customHeight="1" hidden="1" thickBot="1">
      <c r="A491" s="1671"/>
      <c r="B491" s="1672"/>
      <c r="C491" s="106"/>
      <c r="D491" s="107"/>
      <c r="E491" s="106"/>
      <c r="F491" s="107"/>
      <c r="G491" s="106"/>
      <c r="H491" s="107"/>
      <c r="I491" s="108" t="s">
        <v>142</v>
      </c>
      <c r="J491" s="109">
        <f>SUM(J489:J490)</f>
        <v>73.40455597297574</v>
      </c>
      <c r="K491" s="109">
        <f>SUM(K489:K490)</f>
        <v>49</v>
      </c>
      <c r="L491" s="120"/>
    </row>
    <row r="492" ht="12.75" customHeight="1" hidden="1"/>
    <row r="493" spans="1:12" ht="19.5" customHeight="1" hidden="1">
      <c r="A493" s="1673" t="s">
        <v>175</v>
      </c>
      <c r="B493" s="1674"/>
      <c r="C493" s="1674"/>
      <c r="D493" s="1674"/>
      <c r="E493" s="1674"/>
      <c r="F493" s="1674"/>
      <c r="G493" s="1674"/>
      <c r="H493" s="1674"/>
      <c r="I493" s="1674"/>
      <c r="J493" s="1674"/>
      <c r="K493" s="1674"/>
      <c r="L493" s="1674"/>
    </row>
    <row r="494" ht="12.75" hidden="1"/>
    <row r="495" ht="12.75" hidden="1"/>
    <row r="496" ht="12.75" hidden="1"/>
    <row r="497" ht="12.75" hidden="1"/>
    <row r="498" ht="12.75" hidden="1"/>
    <row r="499" ht="12.75" hidden="1"/>
    <row r="500" ht="12.75" hidden="1"/>
    <row r="501" ht="12.75" hidden="1"/>
    <row r="502" ht="12.75" hidden="1"/>
    <row r="503" ht="12.75" hidden="1"/>
    <row r="504" ht="12.75" hidden="1"/>
    <row r="505" ht="12.75" hidden="1"/>
    <row r="506" ht="12.75" hidden="1"/>
    <row r="507" ht="12.75" hidden="1"/>
    <row r="508" ht="12.75" hidden="1"/>
    <row r="509" ht="12.75" hidden="1"/>
    <row r="510" ht="12.75" hidden="1"/>
    <row r="511" ht="12.75" hidden="1"/>
    <row r="512" ht="12.75" hidden="1"/>
    <row r="513" ht="12.75" hidden="1"/>
    <row r="514" ht="12.75" hidden="1"/>
    <row r="515" ht="12.75" hidden="1"/>
    <row r="516" ht="12.75" hidden="1"/>
    <row r="517" ht="12.75" hidden="1"/>
    <row r="518" ht="12.75" hidden="1"/>
    <row r="519" ht="12.75" hidden="1"/>
    <row r="520" ht="12.75" hidden="1"/>
    <row r="521" ht="12.75" hidden="1"/>
    <row r="522" ht="12.75" hidden="1"/>
    <row r="523" ht="12.75" hidden="1"/>
    <row r="524" ht="12.75" hidden="1"/>
    <row r="525" ht="12.75" hidden="1"/>
    <row r="526" ht="12.75" hidden="1"/>
    <row r="527" ht="12.75" hidden="1"/>
    <row r="528" ht="12.75" hidden="1"/>
    <row r="529" ht="12.75" hidden="1"/>
    <row r="530" ht="12.75" hidden="1"/>
    <row r="531" ht="12.75" hidden="1"/>
    <row r="532" ht="12.75" hidden="1"/>
    <row r="533" ht="12.75" hidden="1"/>
    <row r="534" ht="12.75" hidden="1"/>
    <row r="535" ht="12.75" hidden="1"/>
    <row r="536" ht="12.75" hidden="1"/>
    <row r="537" ht="12.75" hidden="1"/>
    <row r="538" ht="12.75" hidden="1"/>
    <row r="539" s="84" customFormat="1" ht="12.75" customHeight="1" hidden="1"/>
    <row r="540" s="84" customFormat="1" ht="12.75" customHeight="1" hidden="1"/>
    <row r="541" s="84" customFormat="1" ht="12.75" customHeight="1" hidden="1"/>
    <row r="542" s="84" customFormat="1" ht="12.75" customHeight="1" hidden="1"/>
    <row r="543" s="84" customFormat="1" ht="12.75" customHeight="1" hidden="1"/>
    <row r="544" s="84" customFormat="1" ht="12.75" customHeight="1" hidden="1"/>
    <row r="545" spans="1:12" s="85" customFormat="1" ht="22.5" customHeight="1" hidden="1">
      <c r="A545" s="1240" t="s">
        <v>160</v>
      </c>
      <c r="B545" s="1240"/>
      <c r="C545" s="1675"/>
      <c r="D545" s="1675"/>
      <c r="E545" s="1675"/>
      <c r="F545" s="1675"/>
      <c r="G545" s="1675"/>
      <c r="H545" s="1675"/>
      <c r="I545" s="1675"/>
      <c r="J545" s="1675"/>
      <c r="K545" s="1675"/>
      <c r="L545" s="1675"/>
    </row>
    <row r="546" spans="12:14" ht="12.75" customHeight="1" hidden="1">
      <c r="L546" s="87"/>
      <c r="M546" s="87"/>
      <c r="N546" s="87"/>
    </row>
    <row r="547" spans="9:14" ht="12.75" customHeight="1" hidden="1" thickBot="1">
      <c r="I547" s="88"/>
      <c r="J547" s="88"/>
      <c r="K547" s="88"/>
      <c r="L547" s="89"/>
      <c r="M547" s="87"/>
      <c r="N547" s="87"/>
    </row>
    <row r="548" spans="1:12" ht="24.75" customHeight="1" hidden="1">
      <c r="A548" s="1703" t="s">
        <v>161</v>
      </c>
      <c r="B548" s="1704"/>
      <c r="C548" s="1704"/>
      <c r="D548" s="1705"/>
      <c r="E548" s="1707" t="s">
        <v>127</v>
      </c>
      <c r="F548" s="1707"/>
      <c r="G548" s="1707"/>
      <c r="H548" s="1707"/>
      <c r="I548" s="1707"/>
      <c r="J548" s="1707"/>
      <c r="K548" s="1707"/>
      <c r="L548" s="1708"/>
    </row>
    <row r="549" spans="1:12" ht="24.75" customHeight="1" hidden="1">
      <c r="A549" s="1709" t="s">
        <v>162</v>
      </c>
      <c r="B549" s="1710"/>
      <c r="C549" s="1710"/>
      <c r="D549" s="1711"/>
      <c r="E549" s="1693" t="s">
        <v>42</v>
      </c>
      <c r="F549" s="1693"/>
      <c r="G549" s="1693"/>
      <c r="H549" s="1693"/>
      <c r="I549" s="1693"/>
      <c r="J549" s="1693"/>
      <c r="K549" s="1693"/>
      <c r="L549" s="1694"/>
    </row>
    <row r="550" spans="1:12" ht="24.75" customHeight="1" hidden="1">
      <c r="A550" s="1715" t="s">
        <v>104</v>
      </c>
      <c r="B550" s="1716"/>
      <c r="C550" s="1716"/>
      <c r="D550" s="1717"/>
      <c r="E550" s="1721" t="s">
        <v>187</v>
      </c>
      <c r="F550" s="1721"/>
      <c r="G550" s="1721"/>
      <c r="H550" s="1721"/>
      <c r="I550" s="1721"/>
      <c r="J550" s="1721"/>
      <c r="K550" s="1721"/>
      <c r="L550" s="1722"/>
    </row>
    <row r="551" spans="1:12" ht="24.75" customHeight="1" hidden="1">
      <c r="A551" s="90"/>
      <c r="B551" s="1659" t="s">
        <v>105</v>
      </c>
      <c r="C551" s="1659"/>
      <c r="D551" s="1660"/>
      <c r="E551" s="1693" t="s">
        <v>122</v>
      </c>
      <c r="F551" s="1693"/>
      <c r="G551" s="1693"/>
      <c r="H551" s="1693"/>
      <c r="I551" s="1693"/>
      <c r="J551" s="1693"/>
      <c r="K551" s="1693"/>
      <c r="L551" s="1694"/>
    </row>
    <row r="552" spans="1:12" ht="24.75" customHeight="1" hidden="1">
      <c r="A552" s="90"/>
      <c r="B552" s="1659" t="s">
        <v>106</v>
      </c>
      <c r="C552" s="1659"/>
      <c r="D552" s="1660"/>
      <c r="E552" s="1733" t="s">
        <v>121</v>
      </c>
      <c r="F552" s="1733"/>
      <c r="G552" s="1733"/>
      <c r="H552" s="1733"/>
      <c r="I552" s="1733"/>
      <c r="J552" s="1733"/>
      <c r="K552" s="1733"/>
      <c r="L552" s="1734"/>
    </row>
    <row r="553" spans="1:12" ht="24.75" customHeight="1" hidden="1">
      <c r="A553" s="90" t="s">
        <v>164</v>
      </c>
      <c r="B553" s="1659" t="s">
        <v>107</v>
      </c>
      <c r="C553" s="1659"/>
      <c r="D553" s="1660"/>
      <c r="E553" s="1693" t="s">
        <v>165</v>
      </c>
      <c r="F553" s="1693"/>
      <c r="G553" s="1693"/>
      <c r="H553" s="1693"/>
      <c r="I553" s="1693"/>
      <c r="J553" s="1693"/>
      <c r="K553" s="1693"/>
      <c r="L553" s="1694"/>
    </row>
    <row r="554" spans="1:12" ht="24.75" customHeight="1" hidden="1">
      <c r="A554" s="90"/>
      <c r="B554" s="1659" t="s">
        <v>166</v>
      </c>
      <c r="C554" s="1659"/>
      <c r="D554" s="1660"/>
      <c r="E554" s="1693" t="s">
        <v>198</v>
      </c>
      <c r="F554" s="1693"/>
      <c r="G554" s="1693"/>
      <c r="H554" s="1693"/>
      <c r="I554" s="1693"/>
      <c r="J554" s="1693"/>
      <c r="K554" s="1693"/>
      <c r="L554" s="1694"/>
    </row>
    <row r="555" spans="1:12" ht="24.75" customHeight="1" hidden="1" thickBot="1">
      <c r="A555" s="91"/>
      <c r="B555" s="1729" t="s">
        <v>108</v>
      </c>
      <c r="C555" s="1729"/>
      <c r="D555" s="1730"/>
      <c r="E555" s="1731" t="s">
        <v>199</v>
      </c>
      <c r="F555" s="1731"/>
      <c r="G555" s="1731"/>
      <c r="H555" s="1731"/>
      <c r="I555" s="1731"/>
      <c r="J555" s="1731"/>
      <c r="K555" s="1731"/>
      <c r="L555" s="1732"/>
    </row>
    <row r="556" spans="1:12" ht="27.75" customHeight="1" hidden="1" thickBot="1">
      <c r="A556" s="1700" t="s">
        <v>167</v>
      </c>
      <c r="B556" s="1701"/>
      <c r="C556" s="1701"/>
      <c r="D556" s="1701"/>
      <c r="E556" s="1702" t="s">
        <v>168</v>
      </c>
      <c r="F556" s="1330"/>
      <c r="G556" s="1330"/>
      <c r="H556" s="1330"/>
      <c r="I556" s="1330"/>
      <c r="J556" s="1330"/>
      <c r="K556" s="1330"/>
      <c r="L556" s="1331"/>
    </row>
    <row r="557" spans="1:12" ht="18" customHeight="1" hidden="1">
      <c r="A557" s="1678" t="s">
        <v>169</v>
      </c>
      <c r="B557" s="1679"/>
      <c r="C557" s="1680" t="s">
        <v>141</v>
      </c>
      <c r="D557" s="1681"/>
      <c r="E557" s="1680" t="s">
        <v>170</v>
      </c>
      <c r="F557" s="1681"/>
      <c r="G557" s="1680" t="s">
        <v>171</v>
      </c>
      <c r="H557" s="1681"/>
      <c r="I557" s="1680" t="s">
        <v>172</v>
      </c>
      <c r="J557" s="1684"/>
      <c r="K557" s="1681"/>
      <c r="L557" s="1686" t="s">
        <v>179</v>
      </c>
    </row>
    <row r="558" spans="1:12" ht="6" customHeight="1" hidden="1">
      <c r="A558" s="1688" t="s">
        <v>174</v>
      </c>
      <c r="B558" s="1689"/>
      <c r="C558" s="1682"/>
      <c r="D558" s="1683"/>
      <c r="E558" s="1682"/>
      <c r="F558" s="1683"/>
      <c r="G558" s="1682"/>
      <c r="H558" s="1683"/>
      <c r="I558" s="1682"/>
      <c r="J558" s="1685"/>
      <c r="K558" s="1683"/>
      <c r="L558" s="1687"/>
    </row>
    <row r="559" spans="1:12" ht="24" customHeight="1" hidden="1" thickBot="1">
      <c r="A559" s="1690"/>
      <c r="B559" s="1691"/>
      <c r="C559" s="92" t="s">
        <v>145</v>
      </c>
      <c r="D559" s="93" t="s">
        <v>142</v>
      </c>
      <c r="E559" s="92" t="s">
        <v>145</v>
      </c>
      <c r="F559" s="93" t="s">
        <v>142</v>
      </c>
      <c r="G559" s="92" t="s">
        <v>145</v>
      </c>
      <c r="H559" s="93" t="s">
        <v>142</v>
      </c>
      <c r="I559" s="92" t="s">
        <v>145</v>
      </c>
      <c r="J559" s="94" t="s">
        <v>250</v>
      </c>
      <c r="K559" s="93" t="s">
        <v>142</v>
      </c>
      <c r="L559" s="1182"/>
    </row>
    <row r="560" spans="1:12" ht="24" customHeight="1" hidden="1">
      <c r="A560" s="1661">
        <v>2003</v>
      </c>
      <c r="B560" s="1662"/>
      <c r="C560" s="121">
        <f aca="true" t="shared" si="11" ref="C560:K560">C627+C647+C685+C707+C738+C761</f>
        <v>0</v>
      </c>
      <c r="D560" s="96">
        <f t="shared" si="11"/>
        <v>1759</v>
      </c>
      <c r="E560" s="121">
        <f t="shared" si="11"/>
        <v>0</v>
      </c>
      <c r="F560" s="96">
        <f t="shared" si="11"/>
        <v>1303</v>
      </c>
      <c r="G560" s="121">
        <f t="shared" si="11"/>
        <v>0</v>
      </c>
      <c r="H560" s="96">
        <f t="shared" si="11"/>
        <v>1703</v>
      </c>
      <c r="I560" s="121">
        <f t="shared" si="11"/>
        <v>0</v>
      </c>
      <c r="J560" s="122">
        <f t="shared" si="11"/>
        <v>2779.004052562241</v>
      </c>
      <c r="K560" s="96">
        <f t="shared" si="11"/>
        <v>1479</v>
      </c>
      <c r="L560" s="132">
        <f aca="true" t="shared" si="12" ref="L560:L565">(K560/F560)*100</f>
        <v>113.50729086722946</v>
      </c>
    </row>
    <row r="561" spans="1:12" ht="24" customHeight="1" hidden="1">
      <c r="A561" s="1663">
        <v>2004</v>
      </c>
      <c r="B561" s="1664"/>
      <c r="C561" s="102">
        <f aca="true" t="shared" si="13" ref="C561:K561">C648+C686+C708+C739+C762+C793+C815+C850+C872</f>
        <v>0</v>
      </c>
      <c r="D561" s="133">
        <f t="shared" si="13"/>
        <v>2986</v>
      </c>
      <c r="E561" s="102">
        <f>E648+E686+E708+E739+E762+E793+E815+E850+E872</f>
        <v>0</v>
      </c>
      <c r="F561" s="133">
        <f>F648+F686+F708+F739+F762+F793+F815+F850+F872</f>
        <v>895</v>
      </c>
      <c r="G561" s="102">
        <f>G648+G686+G708+G739+G762+G793+G815+G850+G872</f>
        <v>0</v>
      </c>
      <c r="H561" s="133">
        <f>H648+H686+H708+H739+H762+H793+H815+H850+H872</f>
        <v>895</v>
      </c>
      <c r="I561" s="102">
        <f t="shared" si="13"/>
        <v>0</v>
      </c>
      <c r="J561" s="103">
        <f t="shared" si="13"/>
        <v>945.3873677024014</v>
      </c>
      <c r="K561" s="133">
        <f t="shared" si="13"/>
        <v>562</v>
      </c>
      <c r="L561" s="134">
        <f t="shared" si="12"/>
        <v>62.79329608938548</v>
      </c>
    </row>
    <row r="562" spans="1:12" ht="24" customHeight="1" hidden="1">
      <c r="A562" s="1663">
        <v>2005</v>
      </c>
      <c r="B562" s="1664"/>
      <c r="C562" s="102">
        <f aca="true" t="shared" si="14" ref="C562:K562">C649+C687+C709+C740+C763+C794+C816+C851+C873+C905+C927+C962+C984+C1018+C1041+C1073+C1095</f>
        <v>0</v>
      </c>
      <c r="D562" s="133">
        <f t="shared" si="14"/>
        <v>4322</v>
      </c>
      <c r="E562" s="102">
        <f t="shared" si="14"/>
        <v>0</v>
      </c>
      <c r="F562" s="133">
        <f t="shared" si="14"/>
        <v>1234</v>
      </c>
      <c r="G562" s="102">
        <f t="shared" si="14"/>
        <v>0</v>
      </c>
      <c r="H562" s="133">
        <f t="shared" si="14"/>
        <v>1406</v>
      </c>
      <c r="I562" s="102">
        <f t="shared" si="14"/>
        <v>0</v>
      </c>
      <c r="J562" s="103">
        <f t="shared" si="14"/>
        <v>2151.712043952</v>
      </c>
      <c r="K562" s="133">
        <f t="shared" si="14"/>
        <v>1266</v>
      </c>
      <c r="L562" s="134">
        <f t="shared" si="12"/>
        <v>102.59319286871961</v>
      </c>
    </row>
    <row r="563" spans="1:12" ht="24" customHeight="1" hidden="1">
      <c r="A563" s="1663">
        <v>2006</v>
      </c>
      <c r="B563" s="1664"/>
      <c r="C563" s="102">
        <f aca="true" t="shared" si="15" ref="C563:K563">C710+C874+C906+C928+C963+C985+C1019+C1042+C1074+C1096+C1129+C1149+C1190</f>
        <v>0</v>
      </c>
      <c r="D563" s="133">
        <f t="shared" si="15"/>
        <v>4118</v>
      </c>
      <c r="E563" s="102">
        <f t="shared" si="15"/>
        <v>0</v>
      </c>
      <c r="F563" s="133">
        <f t="shared" si="15"/>
        <v>843</v>
      </c>
      <c r="G563" s="102">
        <f t="shared" si="15"/>
        <v>0</v>
      </c>
      <c r="H563" s="133">
        <f t="shared" si="15"/>
        <v>983</v>
      </c>
      <c r="I563" s="102">
        <f t="shared" si="15"/>
        <v>0</v>
      </c>
      <c r="J563" s="103">
        <f t="shared" si="15"/>
        <v>1392.7098362401027</v>
      </c>
      <c r="K563" s="133">
        <f t="shared" si="15"/>
        <v>918</v>
      </c>
      <c r="L563" s="134">
        <f t="shared" si="12"/>
        <v>108.89679715302492</v>
      </c>
    </row>
    <row r="564" spans="1:12" ht="24" customHeight="1" hidden="1">
      <c r="A564" s="1663">
        <v>2007</v>
      </c>
      <c r="B564" s="1664"/>
      <c r="C564" s="102">
        <f aca="true" t="shared" si="16" ref="C564:K564">C711+C875+C986+C1020+C1043+C1097+C1191</f>
        <v>0</v>
      </c>
      <c r="D564" s="133">
        <f t="shared" si="16"/>
        <v>4736</v>
      </c>
      <c r="E564" s="102">
        <f t="shared" si="16"/>
        <v>0</v>
      </c>
      <c r="F564" s="133">
        <f t="shared" si="16"/>
        <v>687</v>
      </c>
      <c r="G564" s="102">
        <f t="shared" si="16"/>
        <v>0</v>
      </c>
      <c r="H564" s="133">
        <f t="shared" si="16"/>
        <v>1324</v>
      </c>
      <c r="I564" s="102">
        <f t="shared" si="16"/>
        <v>0</v>
      </c>
      <c r="J564" s="103">
        <f t="shared" si="16"/>
        <v>945.0365082315631</v>
      </c>
      <c r="K564" s="133">
        <f t="shared" si="16"/>
        <v>616</v>
      </c>
      <c r="L564" s="134">
        <f t="shared" si="12"/>
        <v>89.66521106259097</v>
      </c>
    </row>
    <row r="565" spans="1:12" ht="24" customHeight="1" hidden="1" thickBot="1">
      <c r="A565" s="1727">
        <v>2008</v>
      </c>
      <c r="B565" s="1728"/>
      <c r="C565" s="125">
        <f aca="true" t="shared" si="17" ref="C565:K565">C712+C1192</f>
        <v>0</v>
      </c>
      <c r="D565" s="126">
        <f t="shared" si="17"/>
        <v>3340</v>
      </c>
      <c r="E565" s="125">
        <f t="shared" si="17"/>
        <v>0</v>
      </c>
      <c r="F565" s="126">
        <f t="shared" si="17"/>
        <v>85</v>
      </c>
      <c r="G565" s="125">
        <f t="shared" si="17"/>
        <v>0</v>
      </c>
      <c r="H565" s="126">
        <f t="shared" si="17"/>
        <v>744</v>
      </c>
      <c r="I565" s="125">
        <f t="shared" si="17"/>
        <v>0</v>
      </c>
      <c r="J565" s="127">
        <f t="shared" si="17"/>
        <v>1015.0521179802732</v>
      </c>
      <c r="K565" s="126">
        <f t="shared" si="17"/>
        <v>742</v>
      </c>
      <c r="L565" s="135">
        <f t="shared" si="12"/>
        <v>872.9411764705882</v>
      </c>
    </row>
    <row r="566" spans="1:12" ht="24" customHeight="1" hidden="1" thickBot="1">
      <c r="A566" s="1671"/>
      <c r="B566" s="1672"/>
      <c r="C566" s="106"/>
      <c r="D566" s="107"/>
      <c r="E566" s="106"/>
      <c r="F566" s="107"/>
      <c r="G566" s="106"/>
      <c r="H566" s="107"/>
      <c r="I566" s="108" t="s">
        <v>142</v>
      </c>
      <c r="J566" s="109">
        <f>SUM(J560:J565)</f>
        <v>9228.901926668583</v>
      </c>
      <c r="K566" s="109">
        <f>SUM(K560:K565)</f>
        <v>5583</v>
      </c>
      <c r="L566" s="120"/>
    </row>
    <row r="567" ht="12.75" customHeight="1" hidden="1"/>
    <row r="568" spans="1:12" ht="19.5" customHeight="1" hidden="1">
      <c r="A568" s="1673" t="s">
        <v>175</v>
      </c>
      <c r="B568" s="1674"/>
      <c r="C568" s="1674"/>
      <c r="D568" s="1674"/>
      <c r="E568" s="1674"/>
      <c r="F568" s="1674"/>
      <c r="G568" s="1674"/>
      <c r="H568" s="1674"/>
      <c r="I568" s="1674"/>
      <c r="J568" s="1674"/>
      <c r="K568" s="1674"/>
      <c r="L568" s="1674"/>
    </row>
    <row r="569" ht="12.75" hidden="1"/>
    <row r="570" ht="12.75" hidden="1"/>
    <row r="571" ht="12.75" hidden="1"/>
    <row r="572" ht="12.75" hidden="1"/>
    <row r="573" ht="12.75" hidden="1"/>
    <row r="574" ht="12.75" hidden="1"/>
    <row r="575" ht="12.75" hidden="1"/>
    <row r="576" ht="12.75" hidden="1"/>
    <row r="577" ht="12.75" hidden="1"/>
    <row r="578" ht="12.75" hidden="1"/>
    <row r="579" ht="12.75" hidden="1"/>
    <row r="580" ht="12.75" hidden="1"/>
    <row r="581" ht="12.75" hidden="1"/>
    <row r="582" ht="12.75" hidden="1"/>
    <row r="583" ht="12.75" hidden="1"/>
    <row r="584" ht="12.75" hidden="1"/>
    <row r="585" ht="12.75" hidden="1"/>
    <row r="586" ht="12.75" hidden="1"/>
    <row r="587" ht="12.75" hidden="1"/>
    <row r="588" ht="12.75" hidden="1"/>
    <row r="589" ht="12.75" hidden="1"/>
    <row r="590" ht="12.75" hidden="1"/>
    <row r="591" ht="12.75" hidden="1"/>
    <row r="592" ht="12.75" hidden="1"/>
    <row r="593" ht="12.75" hidden="1"/>
    <row r="594" ht="12.75" hidden="1"/>
    <row r="595" ht="12.75" hidden="1"/>
    <row r="596" ht="12.75" hidden="1"/>
    <row r="597" ht="12.75" hidden="1"/>
    <row r="598" ht="12.75" hidden="1"/>
    <row r="599" ht="12.75" hidden="1"/>
    <row r="600" ht="12.75" hidden="1"/>
    <row r="601" ht="12.75" hidden="1"/>
    <row r="602" ht="12.75" hidden="1"/>
    <row r="603" ht="12.75" hidden="1"/>
    <row r="604" ht="12.75" hidden="1"/>
    <row r="605" ht="12.75" hidden="1"/>
    <row r="606" s="84" customFormat="1" ht="12.75" customHeight="1" hidden="1"/>
    <row r="607" s="84" customFormat="1" ht="12.75" customHeight="1" hidden="1"/>
    <row r="608" s="84" customFormat="1" ht="12.75" customHeight="1" hidden="1"/>
    <row r="609" s="84" customFormat="1" ht="12.75" customHeight="1" hidden="1"/>
    <row r="610" s="84" customFormat="1" ht="12.75" customHeight="1" hidden="1"/>
    <row r="611" s="84" customFormat="1" ht="12.75" customHeight="1" hidden="1"/>
    <row r="612" spans="1:12" s="85" customFormat="1" ht="22.5" customHeight="1" hidden="1">
      <c r="A612" s="1240" t="s">
        <v>160</v>
      </c>
      <c r="B612" s="1240"/>
      <c r="C612" s="1675"/>
      <c r="D612" s="1675"/>
      <c r="E612" s="1675"/>
      <c r="F612" s="1675"/>
      <c r="G612" s="1675"/>
      <c r="H612" s="1675"/>
      <c r="I612" s="1675"/>
      <c r="J612" s="1675"/>
      <c r="K612" s="1675"/>
      <c r="L612" s="1675"/>
    </row>
    <row r="613" spans="12:14" ht="12.75" customHeight="1" hidden="1">
      <c r="L613" s="87"/>
      <c r="M613" s="87"/>
      <c r="N613" s="87"/>
    </row>
    <row r="614" spans="9:14" ht="12.75" customHeight="1" hidden="1" thickBot="1">
      <c r="I614" s="88"/>
      <c r="J614" s="88"/>
      <c r="K614" s="88"/>
      <c r="L614" s="89"/>
      <c r="M614" s="87"/>
      <c r="N614" s="87"/>
    </row>
    <row r="615" spans="1:12" ht="24.75" customHeight="1" hidden="1">
      <c r="A615" s="1703" t="s">
        <v>161</v>
      </c>
      <c r="B615" s="1704"/>
      <c r="C615" s="1704"/>
      <c r="D615" s="1705"/>
      <c r="E615" s="1706" t="s">
        <v>127</v>
      </c>
      <c r="F615" s="1707"/>
      <c r="G615" s="1707"/>
      <c r="H615" s="1707"/>
      <c r="I615" s="1707"/>
      <c r="J615" s="1707"/>
      <c r="K615" s="1707"/>
      <c r="L615" s="1708"/>
    </row>
    <row r="616" spans="1:12" ht="24.75" customHeight="1" hidden="1">
      <c r="A616" s="1709" t="s">
        <v>162</v>
      </c>
      <c r="B616" s="1710"/>
      <c r="C616" s="1710"/>
      <c r="D616" s="1711"/>
      <c r="E616" s="1692" t="s">
        <v>42</v>
      </c>
      <c r="F616" s="1693"/>
      <c r="G616" s="1693"/>
      <c r="H616" s="1693"/>
      <c r="I616" s="1693"/>
      <c r="J616" s="1693"/>
      <c r="K616" s="1693"/>
      <c r="L616" s="1694"/>
    </row>
    <row r="617" spans="1:12" ht="24.75" customHeight="1" hidden="1">
      <c r="A617" s="1715" t="s">
        <v>104</v>
      </c>
      <c r="B617" s="1716"/>
      <c r="C617" s="1716"/>
      <c r="D617" s="1717"/>
      <c r="E617" s="1720" t="s">
        <v>200</v>
      </c>
      <c r="F617" s="1721"/>
      <c r="G617" s="1721"/>
      <c r="H617" s="1721"/>
      <c r="I617" s="1721"/>
      <c r="J617" s="1721"/>
      <c r="K617" s="1721"/>
      <c r="L617" s="1722"/>
    </row>
    <row r="618" spans="1:12" ht="24.75" customHeight="1" hidden="1">
      <c r="A618" s="90"/>
      <c r="B618" s="1659" t="s">
        <v>105</v>
      </c>
      <c r="C618" s="1659"/>
      <c r="D618" s="1660"/>
      <c r="E618" s="1692" t="s">
        <v>201</v>
      </c>
      <c r="F618" s="1693"/>
      <c r="G618" s="1693"/>
      <c r="H618" s="1693"/>
      <c r="I618" s="1693"/>
      <c r="J618" s="1693"/>
      <c r="K618" s="1693"/>
      <c r="L618" s="1694"/>
    </row>
    <row r="619" spans="1:12" ht="24.75" customHeight="1" hidden="1">
      <c r="A619" s="90"/>
      <c r="B619" s="1659" t="s">
        <v>106</v>
      </c>
      <c r="C619" s="1659"/>
      <c r="D619" s="1660"/>
      <c r="E619" s="1692"/>
      <c r="F619" s="1693"/>
      <c r="G619" s="1693"/>
      <c r="H619" s="1693"/>
      <c r="I619" s="1693"/>
      <c r="J619" s="1693"/>
      <c r="K619" s="1693"/>
      <c r="L619" s="1694"/>
    </row>
    <row r="620" spans="1:12" ht="24.75" customHeight="1" hidden="1">
      <c r="A620" s="90" t="s">
        <v>164</v>
      </c>
      <c r="B620" s="1659" t="s">
        <v>107</v>
      </c>
      <c r="C620" s="1659"/>
      <c r="D620" s="1660"/>
      <c r="E620" s="1692" t="s">
        <v>165</v>
      </c>
      <c r="F620" s="1693"/>
      <c r="G620" s="1693"/>
      <c r="H620" s="1693"/>
      <c r="I620" s="1693"/>
      <c r="J620" s="1693"/>
      <c r="K620" s="1693"/>
      <c r="L620" s="1694"/>
    </row>
    <row r="621" spans="1:12" ht="24.75" customHeight="1" hidden="1">
      <c r="A621" s="90"/>
      <c r="B621" s="1659" t="s">
        <v>166</v>
      </c>
      <c r="C621" s="1659"/>
      <c r="D621" s="1660"/>
      <c r="E621" s="1692" t="s">
        <v>202</v>
      </c>
      <c r="F621" s="1693"/>
      <c r="G621" s="1693"/>
      <c r="H621" s="1693"/>
      <c r="I621" s="1693"/>
      <c r="J621" s="1693"/>
      <c r="K621" s="1693"/>
      <c r="L621" s="1694"/>
    </row>
    <row r="622" spans="1:12" ht="24.75" customHeight="1" hidden="1" thickBot="1">
      <c r="A622" s="111"/>
      <c r="B622" s="1695" t="s">
        <v>108</v>
      </c>
      <c r="C622" s="1695"/>
      <c r="D622" s="1696"/>
      <c r="E622" s="1697" t="s">
        <v>190</v>
      </c>
      <c r="F622" s="1698"/>
      <c r="G622" s="1698"/>
      <c r="H622" s="1698"/>
      <c r="I622" s="1698"/>
      <c r="J622" s="1698"/>
      <c r="K622" s="1698"/>
      <c r="L622" s="1699"/>
    </row>
    <row r="623" spans="1:12" ht="27.75" customHeight="1" hidden="1" thickBot="1">
      <c r="A623" s="1700" t="s">
        <v>167</v>
      </c>
      <c r="B623" s="1701"/>
      <c r="C623" s="1701"/>
      <c r="D623" s="1701"/>
      <c r="E623" s="1702" t="s">
        <v>168</v>
      </c>
      <c r="F623" s="1330"/>
      <c r="G623" s="1330"/>
      <c r="H623" s="1330"/>
      <c r="I623" s="1330"/>
      <c r="J623" s="1330"/>
      <c r="K623" s="1330"/>
      <c r="L623" s="1331"/>
    </row>
    <row r="624" spans="1:12" ht="18" customHeight="1" hidden="1">
      <c r="A624" s="1678" t="s">
        <v>169</v>
      </c>
      <c r="B624" s="1679"/>
      <c r="C624" s="1680" t="s">
        <v>141</v>
      </c>
      <c r="D624" s="1681"/>
      <c r="E624" s="1680" t="s">
        <v>170</v>
      </c>
      <c r="F624" s="1681"/>
      <c r="G624" s="1680" t="s">
        <v>171</v>
      </c>
      <c r="H624" s="1681"/>
      <c r="I624" s="1680" t="s">
        <v>172</v>
      </c>
      <c r="J624" s="1684"/>
      <c r="K624" s="1681"/>
      <c r="L624" s="1686" t="s">
        <v>179</v>
      </c>
    </row>
    <row r="625" spans="1:12" ht="6" customHeight="1" hidden="1">
      <c r="A625" s="1688" t="s">
        <v>174</v>
      </c>
      <c r="B625" s="1689"/>
      <c r="C625" s="1682"/>
      <c r="D625" s="1683"/>
      <c r="E625" s="1682"/>
      <c r="F625" s="1683"/>
      <c r="G625" s="1682"/>
      <c r="H625" s="1683"/>
      <c r="I625" s="1682"/>
      <c r="J625" s="1685"/>
      <c r="K625" s="1683"/>
      <c r="L625" s="1687"/>
    </row>
    <row r="626" spans="1:12" ht="24" customHeight="1" hidden="1" thickBot="1">
      <c r="A626" s="1690"/>
      <c r="B626" s="1691"/>
      <c r="C626" s="92" t="s">
        <v>145</v>
      </c>
      <c r="D626" s="93" t="s">
        <v>142</v>
      </c>
      <c r="E626" s="92" t="s">
        <v>145</v>
      </c>
      <c r="F626" s="93" t="s">
        <v>142</v>
      </c>
      <c r="G626" s="92" t="s">
        <v>145</v>
      </c>
      <c r="H626" s="93" t="s">
        <v>142</v>
      </c>
      <c r="I626" s="92" t="s">
        <v>145</v>
      </c>
      <c r="J626" s="94" t="s">
        <v>250</v>
      </c>
      <c r="K626" s="93" t="s">
        <v>142</v>
      </c>
      <c r="L626" s="1182"/>
    </row>
    <row r="627" spans="1:12" ht="24" customHeight="1" hidden="1" thickBot="1">
      <c r="A627" s="1671">
        <v>2003</v>
      </c>
      <c r="B627" s="1726"/>
      <c r="C627" s="136"/>
      <c r="D627" s="137">
        <v>60</v>
      </c>
      <c r="E627" s="136"/>
      <c r="F627" s="137">
        <v>60</v>
      </c>
      <c r="G627" s="138"/>
      <c r="H627" s="139">
        <v>60</v>
      </c>
      <c r="I627" s="136"/>
      <c r="J627" s="140">
        <f>K627/0.7200098</f>
        <v>52.77705942335785</v>
      </c>
      <c r="K627" s="137">
        <v>38</v>
      </c>
      <c r="L627" s="110">
        <f>(K627/F627)*100</f>
        <v>63.33333333333333</v>
      </c>
    </row>
    <row r="628" ht="12.75" customHeight="1" hidden="1"/>
    <row r="629" spans="1:12" ht="19.5" customHeight="1" hidden="1">
      <c r="A629" s="1673" t="s">
        <v>175</v>
      </c>
      <c r="B629" s="1674"/>
      <c r="C629" s="1674"/>
      <c r="D629" s="1674"/>
      <c r="E629" s="1674"/>
      <c r="F629" s="1674"/>
      <c r="G629" s="1674"/>
      <c r="H629" s="1674"/>
      <c r="I629" s="1674"/>
      <c r="J629" s="1674"/>
      <c r="K629" s="1674"/>
      <c r="L629" s="1674"/>
    </row>
    <row r="630" s="84" customFormat="1" ht="12.75" customHeight="1" hidden="1"/>
    <row r="631" s="84" customFormat="1" ht="12.75" customHeight="1" hidden="1"/>
    <row r="632" spans="1:12" s="85" customFormat="1" ht="22.5" customHeight="1" hidden="1">
      <c r="A632" s="1240" t="s">
        <v>160</v>
      </c>
      <c r="B632" s="1240"/>
      <c r="C632" s="1675"/>
      <c r="D632" s="1675"/>
      <c r="E632" s="1675"/>
      <c r="F632" s="1675"/>
      <c r="G632" s="1675"/>
      <c r="H632" s="1675"/>
      <c r="I632" s="1675"/>
      <c r="J632" s="1675"/>
      <c r="K632" s="1675"/>
      <c r="L632" s="1675"/>
    </row>
    <row r="633" spans="12:14" ht="12.75" customHeight="1" hidden="1">
      <c r="L633" s="87"/>
      <c r="M633" s="87"/>
      <c r="N633" s="87"/>
    </row>
    <row r="634" spans="9:14" ht="12.75" customHeight="1" hidden="1" thickBot="1">
      <c r="I634" s="88"/>
      <c r="J634" s="88"/>
      <c r="K634" s="88"/>
      <c r="L634" s="89"/>
      <c r="M634" s="87"/>
      <c r="N634" s="87"/>
    </row>
    <row r="635" spans="1:12" ht="24.75" customHeight="1" hidden="1">
      <c r="A635" s="1703" t="s">
        <v>161</v>
      </c>
      <c r="B635" s="1704"/>
      <c r="C635" s="1704"/>
      <c r="D635" s="1705"/>
      <c r="E635" s="1706" t="s">
        <v>127</v>
      </c>
      <c r="F635" s="1707"/>
      <c r="G635" s="1707"/>
      <c r="H635" s="1707"/>
      <c r="I635" s="1707"/>
      <c r="J635" s="1707"/>
      <c r="K635" s="1707"/>
      <c r="L635" s="1708"/>
    </row>
    <row r="636" spans="1:12" ht="24.75" customHeight="1" hidden="1">
      <c r="A636" s="1709" t="s">
        <v>162</v>
      </c>
      <c r="B636" s="1710"/>
      <c r="C636" s="1710"/>
      <c r="D636" s="1711"/>
      <c r="E636" s="1692" t="s">
        <v>42</v>
      </c>
      <c r="F636" s="1693"/>
      <c r="G636" s="1693"/>
      <c r="H636" s="1693"/>
      <c r="I636" s="1693"/>
      <c r="J636" s="1693"/>
      <c r="K636" s="1693"/>
      <c r="L636" s="1694"/>
    </row>
    <row r="637" spans="1:12" ht="24.75" customHeight="1" hidden="1">
      <c r="A637" s="1715" t="s">
        <v>104</v>
      </c>
      <c r="B637" s="1716"/>
      <c r="C637" s="1716"/>
      <c r="D637" s="1717"/>
      <c r="E637" s="1720" t="s">
        <v>200</v>
      </c>
      <c r="F637" s="1721"/>
      <c r="G637" s="1721"/>
      <c r="H637" s="1721"/>
      <c r="I637" s="1721"/>
      <c r="J637" s="1721"/>
      <c r="K637" s="1721"/>
      <c r="L637" s="1722"/>
    </row>
    <row r="638" spans="1:12" ht="24.75" customHeight="1" hidden="1">
      <c r="A638" s="90"/>
      <c r="B638" s="1659" t="s">
        <v>105</v>
      </c>
      <c r="C638" s="1659"/>
      <c r="D638" s="1660"/>
      <c r="E638" s="1723" t="s">
        <v>203</v>
      </c>
      <c r="F638" s="1724"/>
      <c r="G638" s="1724"/>
      <c r="H638" s="1724"/>
      <c r="I638" s="1724"/>
      <c r="J638" s="1724"/>
      <c r="K638" s="1724"/>
      <c r="L638" s="1725"/>
    </row>
    <row r="639" spans="1:12" ht="24.75" customHeight="1" hidden="1">
      <c r="A639" s="90"/>
      <c r="B639" s="1659" t="s">
        <v>106</v>
      </c>
      <c r="C639" s="1659"/>
      <c r="D639" s="1660"/>
      <c r="E639" s="1692"/>
      <c r="F639" s="1693"/>
      <c r="G639" s="1693"/>
      <c r="H639" s="1693"/>
      <c r="I639" s="1693"/>
      <c r="J639" s="1693"/>
      <c r="K639" s="1693"/>
      <c r="L639" s="1694"/>
    </row>
    <row r="640" spans="1:12" ht="24.75" customHeight="1" hidden="1">
      <c r="A640" s="90" t="s">
        <v>164</v>
      </c>
      <c r="B640" s="1659" t="s">
        <v>107</v>
      </c>
      <c r="C640" s="1659"/>
      <c r="D640" s="1660"/>
      <c r="E640" s="1692" t="s">
        <v>165</v>
      </c>
      <c r="F640" s="1693"/>
      <c r="G640" s="1693"/>
      <c r="H640" s="1693"/>
      <c r="I640" s="1693"/>
      <c r="J640" s="1693"/>
      <c r="K640" s="1693"/>
      <c r="L640" s="1694"/>
    </row>
    <row r="641" spans="1:12" ht="24.75" customHeight="1" hidden="1">
      <c r="A641" s="90"/>
      <c r="B641" s="1659" t="s">
        <v>166</v>
      </c>
      <c r="C641" s="1659"/>
      <c r="D641" s="1660"/>
      <c r="E641" s="1692" t="s">
        <v>204</v>
      </c>
      <c r="F641" s="1693"/>
      <c r="G641" s="1693"/>
      <c r="H641" s="1693"/>
      <c r="I641" s="1693"/>
      <c r="J641" s="1693"/>
      <c r="K641" s="1693"/>
      <c r="L641" s="1694"/>
    </row>
    <row r="642" spans="1:12" ht="24.75" customHeight="1" hidden="1" thickBot="1">
      <c r="A642" s="111"/>
      <c r="B642" s="1695" t="s">
        <v>108</v>
      </c>
      <c r="C642" s="1695"/>
      <c r="D642" s="1696"/>
      <c r="E642" s="1697" t="s">
        <v>190</v>
      </c>
      <c r="F642" s="1698"/>
      <c r="G642" s="1698"/>
      <c r="H642" s="1698"/>
      <c r="I642" s="1698"/>
      <c r="J642" s="1698"/>
      <c r="K642" s="1698"/>
      <c r="L642" s="1699"/>
    </row>
    <row r="643" spans="1:12" ht="27.75" customHeight="1" hidden="1" thickBot="1">
      <c r="A643" s="1700" t="s">
        <v>167</v>
      </c>
      <c r="B643" s="1701"/>
      <c r="C643" s="1701"/>
      <c r="D643" s="1701"/>
      <c r="E643" s="1702" t="s">
        <v>168</v>
      </c>
      <c r="F643" s="1330"/>
      <c r="G643" s="1330"/>
      <c r="H643" s="1330"/>
      <c r="I643" s="1330"/>
      <c r="J643" s="1330"/>
      <c r="K643" s="1330"/>
      <c r="L643" s="1331"/>
    </row>
    <row r="644" spans="1:12" ht="18" customHeight="1" hidden="1">
      <c r="A644" s="1678" t="s">
        <v>169</v>
      </c>
      <c r="B644" s="1679"/>
      <c r="C644" s="1680" t="s">
        <v>141</v>
      </c>
      <c r="D644" s="1681"/>
      <c r="E644" s="1680" t="s">
        <v>170</v>
      </c>
      <c r="F644" s="1681"/>
      <c r="G644" s="1680" t="s">
        <v>171</v>
      </c>
      <c r="H644" s="1681"/>
      <c r="I644" s="1680" t="s">
        <v>172</v>
      </c>
      <c r="J644" s="1684"/>
      <c r="K644" s="1681"/>
      <c r="L644" s="1686" t="s">
        <v>179</v>
      </c>
    </row>
    <row r="645" spans="1:12" ht="6" customHeight="1" hidden="1">
      <c r="A645" s="1688" t="s">
        <v>174</v>
      </c>
      <c r="B645" s="1689"/>
      <c r="C645" s="1682"/>
      <c r="D645" s="1683"/>
      <c r="E645" s="1682"/>
      <c r="F645" s="1683"/>
      <c r="G645" s="1682"/>
      <c r="H645" s="1683"/>
      <c r="I645" s="1682"/>
      <c r="J645" s="1685"/>
      <c r="K645" s="1683"/>
      <c r="L645" s="1687"/>
    </row>
    <row r="646" spans="1:12" ht="24" customHeight="1" hidden="1" thickBot="1">
      <c r="A646" s="1690"/>
      <c r="B646" s="1691"/>
      <c r="C646" s="92" t="s">
        <v>145</v>
      </c>
      <c r="D646" s="93" t="s">
        <v>142</v>
      </c>
      <c r="E646" s="92" t="s">
        <v>145</v>
      </c>
      <c r="F646" s="93" t="s">
        <v>142</v>
      </c>
      <c r="G646" s="92" t="s">
        <v>145</v>
      </c>
      <c r="H646" s="93" t="s">
        <v>142</v>
      </c>
      <c r="I646" s="92" t="s">
        <v>145</v>
      </c>
      <c r="J646" s="94" t="s">
        <v>250</v>
      </c>
      <c r="K646" s="93" t="s">
        <v>142</v>
      </c>
      <c r="L646" s="1182"/>
    </row>
    <row r="647" spans="1:12" ht="24" customHeight="1" hidden="1">
      <c r="A647" s="1661">
        <v>2003</v>
      </c>
      <c r="B647" s="1662"/>
      <c r="C647" s="95"/>
      <c r="D647" s="96">
        <v>104</v>
      </c>
      <c r="E647" s="95"/>
      <c r="F647" s="96">
        <v>80</v>
      </c>
      <c r="G647" s="95"/>
      <c r="H647" s="96">
        <v>80</v>
      </c>
      <c r="I647" s="95"/>
      <c r="J647" s="122">
        <f>K647/0.5285693391</f>
        <v>130.54105657639346</v>
      </c>
      <c r="K647" s="96">
        <v>69</v>
      </c>
      <c r="L647" s="99">
        <f>(K647/F647)*100</f>
        <v>86.25</v>
      </c>
    </row>
    <row r="648" spans="1:12" ht="24" customHeight="1" hidden="1">
      <c r="A648" s="1663">
        <v>2004</v>
      </c>
      <c r="B648" s="1664"/>
      <c r="C648" s="100"/>
      <c r="D648" s="101">
        <v>114</v>
      </c>
      <c r="E648" s="100"/>
      <c r="F648" s="101">
        <v>24</v>
      </c>
      <c r="G648" s="100"/>
      <c r="H648" s="101">
        <v>24</v>
      </c>
      <c r="I648" s="100"/>
      <c r="J648" s="124">
        <f>K648/0.5944653157</f>
        <v>35.325862494217844</v>
      </c>
      <c r="K648" s="101">
        <v>21</v>
      </c>
      <c r="L648" s="104">
        <f>(K648/F648)*100</f>
        <v>87.5</v>
      </c>
    </row>
    <row r="649" spans="1:12" ht="24" customHeight="1" hidden="1" thickBot="1">
      <c r="A649" s="1669">
        <v>2005</v>
      </c>
      <c r="B649" s="1670"/>
      <c r="C649" s="112"/>
      <c r="D649" s="113">
        <v>124</v>
      </c>
      <c r="E649" s="112"/>
      <c r="F649" s="113">
        <v>5</v>
      </c>
      <c r="G649" s="112"/>
      <c r="H649" s="113">
        <v>5</v>
      </c>
      <c r="I649" s="112"/>
      <c r="J649" s="128">
        <f>K649/0.5883686916</f>
        <v>8.498072843412322</v>
      </c>
      <c r="K649" s="113">
        <v>5</v>
      </c>
      <c r="L649" s="110">
        <f>(K649/F649)*100</f>
        <v>100</v>
      </c>
    </row>
    <row r="650" spans="1:12" ht="24" customHeight="1" hidden="1" thickBot="1">
      <c r="A650" s="1671"/>
      <c r="B650" s="1672"/>
      <c r="C650" s="106"/>
      <c r="D650" s="107"/>
      <c r="E650" s="106"/>
      <c r="F650" s="107"/>
      <c r="G650" s="106"/>
      <c r="H650" s="107"/>
      <c r="I650" s="108" t="s">
        <v>142</v>
      </c>
      <c r="J650" s="108">
        <f>SUM(J647:J649)</f>
        <v>174.36499191402362</v>
      </c>
      <c r="K650" s="109">
        <f>SUM(K647:K649)</f>
        <v>95</v>
      </c>
      <c r="L650" s="120"/>
    </row>
    <row r="651" ht="12.75" customHeight="1" hidden="1"/>
    <row r="652" spans="1:12" ht="19.5" customHeight="1" hidden="1">
      <c r="A652" s="1673" t="s">
        <v>175</v>
      </c>
      <c r="B652" s="1674"/>
      <c r="C652" s="1674"/>
      <c r="D652" s="1674"/>
      <c r="E652" s="1674"/>
      <c r="F652" s="1674"/>
      <c r="G652" s="1674"/>
      <c r="H652" s="1674"/>
      <c r="I652" s="1674"/>
      <c r="J652" s="1674"/>
      <c r="K652" s="1674"/>
      <c r="L652" s="1674"/>
    </row>
    <row r="653" ht="12.75" hidden="1"/>
    <row r="654" ht="12.75" hidden="1"/>
    <row r="655" ht="12.75" hidden="1"/>
    <row r="656" ht="12.75" hidden="1"/>
    <row r="657" ht="12.75" hidden="1"/>
    <row r="658" ht="12.75" hidden="1"/>
    <row r="659" ht="12.75" hidden="1"/>
    <row r="660" ht="12.75" hidden="1"/>
    <row r="661" ht="12.75" hidden="1"/>
    <row r="662" ht="12.75" hidden="1"/>
    <row r="663" ht="12.75" hidden="1"/>
    <row r="664" ht="12.75" hidden="1"/>
    <row r="665" s="84" customFormat="1" ht="12.75" customHeight="1" hidden="1"/>
    <row r="666" s="84" customFormat="1" ht="12.75" customHeight="1" hidden="1"/>
    <row r="667" s="84" customFormat="1" ht="12.75" customHeight="1" hidden="1"/>
    <row r="668" s="84" customFormat="1" ht="12.75" customHeight="1" hidden="1"/>
    <row r="669" s="84" customFormat="1" ht="12.75" customHeight="1" hidden="1"/>
    <row r="670" spans="1:12" s="85" customFormat="1" ht="22.5" customHeight="1" hidden="1">
      <c r="A670" s="1240" t="s">
        <v>160</v>
      </c>
      <c r="B670" s="1240"/>
      <c r="C670" s="1675"/>
      <c r="D670" s="1675"/>
      <c r="E670" s="1675"/>
      <c r="F670" s="1675"/>
      <c r="G670" s="1675"/>
      <c r="H670" s="1675"/>
      <c r="I670" s="1675"/>
      <c r="J670" s="1675"/>
      <c r="K670" s="1675"/>
      <c r="L670" s="1675"/>
    </row>
    <row r="671" spans="12:14" ht="12.75" customHeight="1" hidden="1">
      <c r="L671" s="87"/>
      <c r="M671" s="87"/>
      <c r="N671" s="87"/>
    </row>
    <row r="672" spans="9:14" ht="12.75" customHeight="1" hidden="1" thickBot="1">
      <c r="I672" s="88"/>
      <c r="J672" s="88"/>
      <c r="K672" s="88"/>
      <c r="L672" s="89"/>
      <c r="M672" s="87"/>
      <c r="N672" s="87"/>
    </row>
    <row r="673" spans="1:12" ht="24.75" customHeight="1" hidden="1">
      <c r="A673" s="1703" t="s">
        <v>161</v>
      </c>
      <c r="B673" s="1704"/>
      <c r="C673" s="1704"/>
      <c r="D673" s="1705"/>
      <c r="E673" s="1706" t="s">
        <v>127</v>
      </c>
      <c r="F673" s="1707"/>
      <c r="G673" s="1707"/>
      <c r="H673" s="1707"/>
      <c r="I673" s="1707"/>
      <c r="J673" s="1707"/>
      <c r="K673" s="1707"/>
      <c r="L673" s="1708"/>
    </row>
    <row r="674" spans="1:12" ht="24.75" customHeight="1" hidden="1">
      <c r="A674" s="1709" t="s">
        <v>162</v>
      </c>
      <c r="B674" s="1710"/>
      <c r="C674" s="1710"/>
      <c r="D674" s="1711"/>
      <c r="E674" s="1692" t="s">
        <v>42</v>
      </c>
      <c r="F674" s="1693"/>
      <c r="G674" s="1693"/>
      <c r="H674" s="1693"/>
      <c r="I674" s="1693"/>
      <c r="J674" s="1693"/>
      <c r="K674" s="1693"/>
      <c r="L674" s="1694"/>
    </row>
    <row r="675" spans="1:12" ht="24.75" customHeight="1" hidden="1">
      <c r="A675" s="1715" t="s">
        <v>104</v>
      </c>
      <c r="B675" s="1716"/>
      <c r="C675" s="1716"/>
      <c r="D675" s="1717"/>
      <c r="E675" s="1720" t="s">
        <v>200</v>
      </c>
      <c r="F675" s="1721"/>
      <c r="G675" s="1721"/>
      <c r="H675" s="1721"/>
      <c r="I675" s="1721"/>
      <c r="J675" s="1721"/>
      <c r="K675" s="1721"/>
      <c r="L675" s="1722"/>
    </row>
    <row r="676" spans="1:12" ht="24.75" customHeight="1" hidden="1">
      <c r="A676" s="90"/>
      <c r="B676" s="1659" t="s">
        <v>105</v>
      </c>
      <c r="C676" s="1659"/>
      <c r="D676" s="1660"/>
      <c r="E676" s="1723" t="s">
        <v>205</v>
      </c>
      <c r="F676" s="1724"/>
      <c r="G676" s="1724"/>
      <c r="H676" s="1724"/>
      <c r="I676" s="1724"/>
      <c r="J676" s="1724"/>
      <c r="K676" s="1724"/>
      <c r="L676" s="1725"/>
    </row>
    <row r="677" spans="1:12" ht="24.75" customHeight="1" hidden="1">
      <c r="A677" s="90"/>
      <c r="B677" s="1659" t="s">
        <v>106</v>
      </c>
      <c r="C677" s="1659"/>
      <c r="D677" s="1660"/>
      <c r="E677" s="1692"/>
      <c r="F677" s="1693"/>
      <c r="G677" s="1693"/>
      <c r="H677" s="1693"/>
      <c r="I677" s="1693"/>
      <c r="J677" s="1693"/>
      <c r="K677" s="1693"/>
      <c r="L677" s="1694"/>
    </row>
    <row r="678" spans="1:12" ht="24.75" customHeight="1" hidden="1">
      <c r="A678" s="90" t="s">
        <v>164</v>
      </c>
      <c r="B678" s="1659" t="s">
        <v>107</v>
      </c>
      <c r="C678" s="1659"/>
      <c r="D678" s="1660"/>
      <c r="E678" s="1692" t="s">
        <v>165</v>
      </c>
      <c r="F678" s="1693"/>
      <c r="G678" s="1693"/>
      <c r="H678" s="1693"/>
      <c r="I678" s="1693"/>
      <c r="J678" s="1693"/>
      <c r="K678" s="1693"/>
      <c r="L678" s="1694"/>
    </row>
    <row r="679" spans="1:12" ht="24.75" customHeight="1" hidden="1">
      <c r="A679" s="90"/>
      <c r="B679" s="1659" t="s">
        <v>166</v>
      </c>
      <c r="C679" s="1659"/>
      <c r="D679" s="1660"/>
      <c r="E679" s="1692" t="s">
        <v>204</v>
      </c>
      <c r="F679" s="1693"/>
      <c r="G679" s="1693"/>
      <c r="H679" s="1693"/>
      <c r="I679" s="1693"/>
      <c r="J679" s="1693"/>
      <c r="K679" s="1693"/>
      <c r="L679" s="1694"/>
    </row>
    <row r="680" spans="1:12" ht="24.75" customHeight="1" hidden="1" thickBot="1">
      <c r="A680" s="111"/>
      <c r="B680" s="1695" t="s">
        <v>108</v>
      </c>
      <c r="C680" s="1695"/>
      <c r="D680" s="1696"/>
      <c r="E680" s="1697" t="s">
        <v>190</v>
      </c>
      <c r="F680" s="1698"/>
      <c r="G680" s="1698"/>
      <c r="H680" s="1698"/>
      <c r="I680" s="1698"/>
      <c r="J680" s="1698"/>
      <c r="K680" s="1698"/>
      <c r="L680" s="1699"/>
    </row>
    <row r="681" spans="1:12" ht="27.75" customHeight="1" hidden="1" thickBot="1">
      <c r="A681" s="1700" t="s">
        <v>167</v>
      </c>
      <c r="B681" s="1701"/>
      <c r="C681" s="1701"/>
      <c r="D681" s="1701"/>
      <c r="E681" s="1702" t="s">
        <v>168</v>
      </c>
      <c r="F681" s="1330"/>
      <c r="G681" s="1330"/>
      <c r="H681" s="1330"/>
      <c r="I681" s="1330"/>
      <c r="J681" s="1330"/>
      <c r="K681" s="1330"/>
      <c r="L681" s="1331"/>
    </row>
    <row r="682" spans="1:12" ht="18" customHeight="1" hidden="1">
      <c r="A682" s="1678" t="s">
        <v>169</v>
      </c>
      <c r="B682" s="1679"/>
      <c r="C682" s="1680" t="s">
        <v>141</v>
      </c>
      <c r="D682" s="1681"/>
      <c r="E682" s="1680" t="s">
        <v>170</v>
      </c>
      <c r="F682" s="1681"/>
      <c r="G682" s="1680" t="s">
        <v>171</v>
      </c>
      <c r="H682" s="1681"/>
      <c r="I682" s="1680" t="s">
        <v>172</v>
      </c>
      <c r="J682" s="1684"/>
      <c r="K682" s="1681"/>
      <c r="L682" s="1686" t="s">
        <v>179</v>
      </c>
    </row>
    <row r="683" spans="1:12" ht="6" customHeight="1" hidden="1">
      <c r="A683" s="1688" t="s">
        <v>174</v>
      </c>
      <c r="B683" s="1689"/>
      <c r="C683" s="1682"/>
      <c r="D683" s="1683"/>
      <c r="E683" s="1682"/>
      <c r="F683" s="1683"/>
      <c r="G683" s="1682"/>
      <c r="H683" s="1683"/>
      <c r="I683" s="1682"/>
      <c r="J683" s="1685"/>
      <c r="K683" s="1683"/>
      <c r="L683" s="1687"/>
    </row>
    <row r="684" spans="1:12" ht="24" customHeight="1" hidden="1" thickBot="1">
      <c r="A684" s="1690"/>
      <c r="B684" s="1691"/>
      <c r="C684" s="92" t="s">
        <v>145</v>
      </c>
      <c r="D684" s="93" t="s">
        <v>142</v>
      </c>
      <c r="E684" s="92" t="s">
        <v>145</v>
      </c>
      <c r="F684" s="93" t="s">
        <v>142</v>
      </c>
      <c r="G684" s="92" t="s">
        <v>145</v>
      </c>
      <c r="H684" s="93" t="s">
        <v>142</v>
      </c>
      <c r="I684" s="92" t="s">
        <v>145</v>
      </c>
      <c r="J684" s="94" t="s">
        <v>250</v>
      </c>
      <c r="K684" s="93" t="s">
        <v>142</v>
      </c>
      <c r="L684" s="1182"/>
    </row>
    <row r="685" spans="1:12" ht="24" customHeight="1" hidden="1">
      <c r="A685" s="1661">
        <v>2003</v>
      </c>
      <c r="B685" s="1662"/>
      <c r="C685" s="95"/>
      <c r="D685" s="96">
        <v>130</v>
      </c>
      <c r="E685" s="95"/>
      <c r="F685" s="96">
        <v>80</v>
      </c>
      <c r="G685" s="95"/>
      <c r="H685" s="96">
        <v>80</v>
      </c>
      <c r="I685" s="95"/>
      <c r="J685" s="122">
        <f>K685/0.5285693391</f>
        <v>130.54105657639346</v>
      </c>
      <c r="K685" s="96">
        <v>69</v>
      </c>
      <c r="L685" s="132">
        <f>(K685/F685)*100</f>
        <v>86.25</v>
      </c>
    </row>
    <row r="686" spans="1:12" ht="24" customHeight="1" hidden="1">
      <c r="A686" s="1663">
        <v>2004</v>
      </c>
      <c r="B686" s="1664"/>
      <c r="C686" s="100"/>
      <c r="D686" s="101">
        <v>140</v>
      </c>
      <c r="E686" s="100"/>
      <c r="F686" s="101">
        <v>50</v>
      </c>
      <c r="G686" s="100"/>
      <c r="H686" s="101">
        <v>50</v>
      </c>
      <c r="I686" s="100"/>
      <c r="J686" s="124">
        <f>K686/0.5944653157</f>
        <v>40.3724142791061</v>
      </c>
      <c r="K686" s="101">
        <v>24</v>
      </c>
      <c r="L686" s="134">
        <f>(K686/F686)*100</f>
        <v>48</v>
      </c>
    </row>
    <row r="687" spans="1:12" ht="24" customHeight="1" hidden="1" thickBot="1">
      <c r="A687" s="1669">
        <v>2005</v>
      </c>
      <c r="B687" s="1670"/>
      <c r="C687" s="112"/>
      <c r="D687" s="113">
        <v>153</v>
      </c>
      <c r="E687" s="112"/>
      <c r="F687" s="113">
        <v>10</v>
      </c>
      <c r="G687" s="112"/>
      <c r="H687" s="113">
        <v>10</v>
      </c>
      <c r="I687" s="112"/>
      <c r="J687" s="128">
        <f>K687/0.5883686916</f>
        <v>0</v>
      </c>
      <c r="K687" s="113">
        <v>0</v>
      </c>
      <c r="L687" s="141">
        <f>(K687/F687)*100</f>
        <v>0</v>
      </c>
    </row>
    <row r="688" spans="1:12" ht="24" customHeight="1" hidden="1" thickBot="1">
      <c r="A688" s="1671"/>
      <c r="B688" s="1672"/>
      <c r="C688" s="106"/>
      <c r="D688" s="107"/>
      <c r="E688" s="106"/>
      <c r="F688" s="107"/>
      <c r="G688" s="106"/>
      <c r="H688" s="107"/>
      <c r="I688" s="108" t="s">
        <v>142</v>
      </c>
      <c r="J688" s="108">
        <f>SUM(J685:J687)</f>
        <v>170.91347085549955</v>
      </c>
      <c r="K688" s="109">
        <f>SUM(K685:K687)</f>
        <v>93</v>
      </c>
      <c r="L688" s="120"/>
    </row>
    <row r="689" ht="12.75" customHeight="1" hidden="1"/>
    <row r="690" spans="1:12" ht="19.5" customHeight="1" hidden="1">
      <c r="A690" s="1673" t="s">
        <v>175</v>
      </c>
      <c r="B690" s="1674"/>
      <c r="C690" s="1674"/>
      <c r="D690" s="1674"/>
      <c r="E690" s="1674"/>
      <c r="F690" s="1674"/>
      <c r="G690" s="1674"/>
      <c r="H690" s="1674"/>
      <c r="I690" s="1674"/>
      <c r="J690" s="1674"/>
      <c r="K690" s="1674"/>
      <c r="L690" s="1674"/>
    </row>
    <row r="691" s="84" customFormat="1" ht="12.75" customHeight="1" hidden="1"/>
    <row r="692" spans="1:12" s="85" customFormat="1" ht="22.5" customHeight="1" hidden="1">
      <c r="A692" s="1240" t="s">
        <v>160</v>
      </c>
      <c r="B692" s="1240"/>
      <c r="C692" s="1675"/>
      <c r="D692" s="1675"/>
      <c r="E692" s="1675"/>
      <c r="F692" s="1675"/>
      <c r="G692" s="1675"/>
      <c r="H692" s="1675"/>
      <c r="I692" s="1675"/>
      <c r="J692" s="1675"/>
      <c r="K692" s="1675"/>
      <c r="L692" s="1675"/>
    </row>
    <row r="693" spans="12:14" ht="12.75" customHeight="1" hidden="1">
      <c r="L693" s="87"/>
      <c r="M693" s="87"/>
      <c r="N693" s="87"/>
    </row>
    <row r="694" spans="9:14" ht="12.75" customHeight="1" hidden="1" thickBot="1">
      <c r="I694" s="88"/>
      <c r="J694" s="88"/>
      <c r="K694" s="88"/>
      <c r="L694" s="89"/>
      <c r="M694" s="87"/>
      <c r="N694" s="87"/>
    </row>
    <row r="695" spans="1:12" ht="24.75" customHeight="1" hidden="1">
      <c r="A695" s="1703" t="s">
        <v>161</v>
      </c>
      <c r="B695" s="1704"/>
      <c r="C695" s="1704"/>
      <c r="D695" s="1705"/>
      <c r="E695" s="1706" t="s">
        <v>127</v>
      </c>
      <c r="F695" s="1707"/>
      <c r="G695" s="1707"/>
      <c r="H695" s="1707"/>
      <c r="I695" s="1707"/>
      <c r="J695" s="1707"/>
      <c r="K695" s="1707"/>
      <c r="L695" s="1708"/>
    </row>
    <row r="696" spans="1:12" ht="24.75" customHeight="1" hidden="1">
      <c r="A696" s="1709" t="s">
        <v>162</v>
      </c>
      <c r="B696" s="1710"/>
      <c r="C696" s="1710"/>
      <c r="D696" s="1711"/>
      <c r="E696" s="1692" t="s">
        <v>42</v>
      </c>
      <c r="F696" s="1693"/>
      <c r="G696" s="1693"/>
      <c r="H696" s="1693"/>
      <c r="I696" s="1693"/>
      <c r="J696" s="1693"/>
      <c r="K696" s="1693"/>
      <c r="L696" s="1694"/>
    </row>
    <row r="697" spans="1:12" ht="24.75" customHeight="1" hidden="1">
      <c r="A697" s="1715" t="s">
        <v>104</v>
      </c>
      <c r="B697" s="1716"/>
      <c r="C697" s="1716"/>
      <c r="D697" s="1717"/>
      <c r="E697" s="1720" t="s">
        <v>200</v>
      </c>
      <c r="F697" s="1721"/>
      <c r="G697" s="1721"/>
      <c r="H697" s="1721"/>
      <c r="I697" s="1721"/>
      <c r="J697" s="1721"/>
      <c r="K697" s="1721"/>
      <c r="L697" s="1722"/>
    </row>
    <row r="698" spans="1:12" ht="24.75" customHeight="1" hidden="1">
      <c r="A698" s="90"/>
      <c r="B698" s="1659" t="s">
        <v>105</v>
      </c>
      <c r="C698" s="1659"/>
      <c r="D698" s="1660"/>
      <c r="E698" s="1723" t="s">
        <v>206</v>
      </c>
      <c r="F698" s="1724"/>
      <c r="G698" s="1724"/>
      <c r="H698" s="1724"/>
      <c r="I698" s="1724"/>
      <c r="J698" s="1724"/>
      <c r="K698" s="1724"/>
      <c r="L698" s="1725"/>
    </row>
    <row r="699" spans="1:12" ht="24.75" customHeight="1" hidden="1">
      <c r="A699" s="90"/>
      <c r="B699" s="1659" t="s">
        <v>106</v>
      </c>
      <c r="C699" s="1659"/>
      <c r="D699" s="1660"/>
      <c r="E699" s="1692"/>
      <c r="F699" s="1693"/>
      <c r="G699" s="1693"/>
      <c r="H699" s="1693"/>
      <c r="I699" s="1693"/>
      <c r="J699" s="1693"/>
      <c r="K699" s="1693"/>
      <c r="L699" s="1694"/>
    </row>
    <row r="700" spans="1:12" ht="24.75" customHeight="1" hidden="1">
      <c r="A700" s="90" t="s">
        <v>164</v>
      </c>
      <c r="B700" s="1659" t="s">
        <v>107</v>
      </c>
      <c r="C700" s="1659"/>
      <c r="D700" s="1660"/>
      <c r="E700" s="1692" t="s">
        <v>165</v>
      </c>
      <c r="F700" s="1693"/>
      <c r="G700" s="1693"/>
      <c r="H700" s="1693"/>
      <c r="I700" s="1693"/>
      <c r="J700" s="1693"/>
      <c r="K700" s="1693"/>
      <c r="L700" s="1694"/>
    </row>
    <row r="701" spans="1:12" ht="24.75" customHeight="1" hidden="1">
      <c r="A701" s="90"/>
      <c r="B701" s="1659" t="s">
        <v>166</v>
      </c>
      <c r="C701" s="1659"/>
      <c r="D701" s="1660"/>
      <c r="E701" s="1692" t="s">
        <v>198</v>
      </c>
      <c r="F701" s="1693"/>
      <c r="G701" s="1693"/>
      <c r="H701" s="1693"/>
      <c r="I701" s="1693"/>
      <c r="J701" s="1693"/>
      <c r="K701" s="1693"/>
      <c r="L701" s="1694"/>
    </row>
    <row r="702" spans="1:12" ht="24.75" customHeight="1" hidden="1" thickBot="1">
      <c r="A702" s="111"/>
      <c r="B702" s="1695" t="s">
        <v>108</v>
      </c>
      <c r="C702" s="1695"/>
      <c r="D702" s="1696"/>
      <c r="E702" s="1697" t="s">
        <v>207</v>
      </c>
      <c r="F702" s="1698"/>
      <c r="G702" s="1698"/>
      <c r="H702" s="1698"/>
      <c r="I702" s="1698"/>
      <c r="J702" s="1698"/>
      <c r="K702" s="1698"/>
      <c r="L702" s="1699"/>
    </row>
    <row r="703" spans="1:12" ht="27.75" customHeight="1" hidden="1" thickBot="1">
      <c r="A703" s="1700" t="s">
        <v>167</v>
      </c>
      <c r="B703" s="1701"/>
      <c r="C703" s="1701"/>
      <c r="D703" s="1701"/>
      <c r="E703" s="1702" t="s">
        <v>168</v>
      </c>
      <c r="F703" s="1330"/>
      <c r="G703" s="1330"/>
      <c r="H703" s="1330"/>
      <c r="I703" s="1330"/>
      <c r="J703" s="1330"/>
      <c r="K703" s="1330"/>
      <c r="L703" s="1331"/>
    </row>
    <row r="704" spans="1:12" ht="18" customHeight="1" hidden="1">
      <c r="A704" s="1678" t="s">
        <v>169</v>
      </c>
      <c r="B704" s="1679"/>
      <c r="C704" s="1680" t="s">
        <v>141</v>
      </c>
      <c r="D704" s="1681"/>
      <c r="E704" s="1680" t="s">
        <v>170</v>
      </c>
      <c r="F704" s="1681"/>
      <c r="G704" s="1680" t="s">
        <v>171</v>
      </c>
      <c r="H704" s="1681"/>
      <c r="I704" s="1680" t="s">
        <v>172</v>
      </c>
      <c r="J704" s="1684"/>
      <c r="K704" s="1681"/>
      <c r="L704" s="1686" t="s">
        <v>179</v>
      </c>
    </row>
    <row r="705" spans="1:12" ht="6" customHeight="1" hidden="1">
      <c r="A705" s="1688" t="s">
        <v>174</v>
      </c>
      <c r="B705" s="1689"/>
      <c r="C705" s="1682"/>
      <c r="D705" s="1683"/>
      <c r="E705" s="1682"/>
      <c r="F705" s="1683"/>
      <c r="G705" s="1682"/>
      <c r="H705" s="1683"/>
      <c r="I705" s="1682"/>
      <c r="J705" s="1685"/>
      <c r="K705" s="1683"/>
      <c r="L705" s="1687"/>
    </row>
    <row r="706" spans="1:12" ht="24" customHeight="1" hidden="1" thickBot="1">
      <c r="A706" s="1690"/>
      <c r="B706" s="1691"/>
      <c r="C706" s="92" t="s">
        <v>145</v>
      </c>
      <c r="D706" s="93" t="s">
        <v>142</v>
      </c>
      <c r="E706" s="92" t="s">
        <v>145</v>
      </c>
      <c r="F706" s="93" t="s">
        <v>142</v>
      </c>
      <c r="G706" s="92" t="s">
        <v>145</v>
      </c>
      <c r="H706" s="93" t="s">
        <v>142</v>
      </c>
      <c r="I706" s="92" t="s">
        <v>145</v>
      </c>
      <c r="J706" s="94" t="s">
        <v>250</v>
      </c>
      <c r="K706" s="93" t="s">
        <v>142</v>
      </c>
      <c r="L706" s="1182"/>
    </row>
    <row r="707" spans="1:12" ht="24" customHeight="1" hidden="1">
      <c r="A707" s="1661">
        <v>2003</v>
      </c>
      <c r="B707" s="1662"/>
      <c r="C707" s="95"/>
      <c r="D707" s="96">
        <v>1000</v>
      </c>
      <c r="E707" s="95"/>
      <c r="F707" s="96">
        <v>718</v>
      </c>
      <c r="G707" s="95"/>
      <c r="H707" s="96">
        <v>1118</v>
      </c>
      <c r="I707" s="95"/>
      <c r="J707" s="122">
        <f>K707/0.5285693391</f>
        <v>1920.2778612324544</v>
      </c>
      <c r="K707" s="96">
        <v>1015</v>
      </c>
      <c r="L707" s="132">
        <f>(K707/F707)*100</f>
        <v>141.36490250696377</v>
      </c>
    </row>
    <row r="708" spans="1:12" ht="24" customHeight="1" hidden="1">
      <c r="A708" s="1663">
        <v>2004</v>
      </c>
      <c r="B708" s="1664"/>
      <c r="C708" s="100"/>
      <c r="D708" s="101">
        <v>1532</v>
      </c>
      <c r="E708" s="100"/>
      <c r="F708" s="101">
        <v>281</v>
      </c>
      <c r="G708" s="100"/>
      <c r="H708" s="101">
        <v>281</v>
      </c>
      <c r="I708" s="100"/>
      <c r="J708" s="124">
        <f>K708/0.5944653157</f>
        <v>378.49138386661974</v>
      </c>
      <c r="K708" s="101">
        <v>225</v>
      </c>
      <c r="L708" s="134">
        <f>(K708/F708)*100</f>
        <v>80.0711743772242</v>
      </c>
    </row>
    <row r="709" spans="1:12" ht="24" customHeight="1" hidden="1">
      <c r="A709" s="1663">
        <v>2005</v>
      </c>
      <c r="B709" s="1664"/>
      <c r="C709" s="100"/>
      <c r="D709" s="101">
        <v>1709</v>
      </c>
      <c r="E709" s="100"/>
      <c r="F709" s="101">
        <v>100</v>
      </c>
      <c r="G709" s="100"/>
      <c r="H709" s="101">
        <v>100</v>
      </c>
      <c r="I709" s="100"/>
      <c r="J709" s="124">
        <f>K709/0.5883686916</f>
        <v>159.76376945615166</v>
      </c>
      <c r="K709" s="101">
        <v>94</v>
      </c>
      <c r="L709" s="134">
        <f>(K709/F709)*100</f>
        <v>94</v>
      </c>
    </row>
    <row r="710" spans="1:12" ht="24" customHeight="1" hidden="1">
      <c r="A710" s="1663">
        <v>2006</v>
      </c>
      <c r="B710" s="1664"/>
      <c r="C710" s="100"/>
      <c r="D710" s="101">
        <v>2104</v>
      </c>
      <c r="E710" s="100"/>
      <c r="F710" s="101">
        <v>150</v>
      </c>
      <c r="G710" s="100"/>
      <c r="H710" s="101">
        <v>296</v>
      </c>
      <c r="I710" s="100"/>
      <c r="J710" s="142">
        <f>K710/0.6591466335</f>
        <v>447.54836785493495</v>
      </c>
      <c r="K710" s="101">
        <v>295</v>
      </c>
      <c r="L710" s="134">
        <f>(K710/F710)*100</f>
        <v>196.66666666666666</v>
      </c>
    </row>
    <row r="711" spans="1:12" ht="24" customHeight="1" hidden="1">
      <c r="A711" s="1663">
        <v>2007</v>
      </c>
      <c r="B711" s="1664"/>
      <c r="C711" s="100"/>
      <c r="D711" s="101">
        <v>3025</v>
      </c>
      <c r="E711" s="100"/>
      <c r="F711" s="101">
        <v>369</v>
      </c>
      <c r="G711" s="100"/>
      <c r="H711" s="101">
        <v>959</v>
      </c>
      <c r="I711" s="100"/>
      <c r="J711" s="124">
        <f>K711/0.6518266698</f>
        <v>458.7109025344762</v>
      </c>
      <c r="K711" s="101">
        <v>299</v>
      </c>
      <c r="L711" s="134">
        <f>(K711/F711)*100</f>
        <v>81.02981029810297</v>
      </c>
    </row>
    <row r="712" spans="1:12" ht="24" customHeight="1" hidden="1" thickBot="1">
      <c r="A712" s="1669">
        <v>2008</v>
      </c>
      <c r="B712" s="1670"/>
      <c r="C712" s="112"/>
      <c r="D712" s="113">
        <v>3025</v>
      </c>
      <c r="E712" s="112"/>
      <c r="F712" s="113">
        <v>0</v>
      </c>
      <c r="G712" s="112"/>
      <c r="H712" s="113">
        <v>659</v>
      </c>
      <c r="I712" s="112"/>
      <c r="J712" s="128">
        <f>K712/0.7309969477</f>
        <v>901.508552222372</v>
      </c>
      <c r="K712" s="113">
        <v>659</v>
      </c>
      <c r="L712" s="141">
        <v>0</v>
      </c>
    </row>
    <row r="713" spans="1:12" ht="24" customHeight="1" hidden="1" thickBot="1">
      <c r="A713" s="1671"/>
      <c r="B713" s="1672"/>
      <c r="C713" s="106"/>
      <c r="D713" s="107"/>
      <c r="E713" s="106"/>
      <c r="F713" s="107"/>
      <c r="G713" s="106"/>
      <c r="H713" s="107"/>
      <c r="I713" s="108" t="s">
        <v>142</v>
      </c>
      <c r="J713" s="108">
        <f>SUM(J707:J712)</f>
        <v>4266.3008371670085</v>
      </c>
      <c r="K713" s="109">
        <f>SUM(K707:K712)</f>
        <v>2587</v>
      </c>
      <c r="L713" s="120"/>
    </row>
    <row r="714" ht="12.75" customHeight="1" hidden="1"/>
    <row r="715" spans="1:12" ht="19.5" customHeight="1" hidden="1">
      <c r="A715" s="1673" t="s">
        <v>175</v>
      </c>
      <c r="B715" s="1674"/>
      <c r="C715" s="1674"/>
      <c r="D715" s="1674"/>
      <c r="E715" s="1674"/>
      <c r="F715" s="1674"/>
      <c r="G715" s="1674"/>
      <c r="H715" s="1674"/>
      <c r="I715" s="1674"/>
      <c r="J715" s="1674"/>
      <c r="K715" s="1674"/>
      <c r="L715" s="1674"/>
    </row>
    <row r="716" s="84" customFormat="1" ht="12.75" customHeight="1" hidden="1"/>
    <row r="717" s="84" customFormat="1" ht="12.75" customHeight="1" hidden="1"/>
    <row r="718" s="84" customFormat="1" ht="12.75" customHeight="1" hidden="1"/>
    <row r="719" s="84" customFormat="1" ht="12.75" customHeight="1" hidden="1"/>
    <row r="720" s="84" customFormat="1" ht="12.75" customHeight="1" hidden="1"/>
    <row r="721" s="84" customFormat="1" ht="12.75" customHeight="1" hidden="1"/>
    <row r="722" s="84" customFormat="1" ht="12.75" customHeight="1" hidden="1"/>
    <row r="723" spans="1:12" s="85" customFormat="1" ht="22.5" customHeight="1" hidden="1">
      <c r="A723" s="1240" t="s">
        <v>160</v>
      </c>
      <c r="B723" s="1240"/>
      <c r="C723" s="1675"/>
      <c r="D723" s="1675"/>
      <c r="E723" s="1675"/>
      <c r="F723" s="1675"/>
      <c r="G723" s="1675"/>
      <c r="H723" s="1675"/>
      <c r="I723" s="1675"/>
      <c r="J723" s="1675"/>
      <c r="K723" s="1675"/>
      <c r="L723" s="1675"/>
    </row>
    <row r="724" spans="12:14" ht="12.75" customHeight="1" hidden="1">
      <c r="L724" s="87"/>
      <c r="M724" s="87"/>
      <c r="N724" s="87"/>
    </row>
    <row r="725" spans="9:14" ht="12.75" customHeight="1" hidden="1" thickBot="1">
      <c r="I725" s="88"/>
      <c r="J725" s="88"/>
      <c r="K725" s="88"/>
      <c r="L725" s="89"/>
      <c r="M725" s="87"/>
      <c r="N725" s="87"/>
    </row>
    <row r="726" spans="1:12" ht="24.75" customHeight="1" hidden="1">
      <c r="A726" s="1703" t="s">
        <v>161</v>
      </c>
      <c r="B726" s="1704"/>
      <c r="C726" s="1704"/>
      <c r="D726" s="1705"/>
      <c r="E726" s="1706" t="s">
        <v>127</v>
      </c>
      <c r="F726" s="1707"/>
      <c r="G726" s="1707"/>
      <c r="H726" s="1707"/>
      <c r="I726" s="1707"/>
      <c r="J726" s="1707"/>
      <c r="K726" s="1707"/>
      <c r="L726" s="1708"/>
    </row>
    <row r="727" spans="1:12" ht="24.75" customHeight="1" hidden="1">
      <c r="A727" s="1709" t="s">
        <v>162</v>
      </c>
      <c r="B727" s="1710"/>
      <c r="C727" s="1710"/>
      <c r="D727" s="1711"/>
      <c r="E727" s="1692" t="s">
        <v>42</v>
      </c>
      <c r="F727" s="1693"/>
      <c r="G727" s="1693"/>
      <c r="H727" s="1693"/>
      <c r="I727" s="1693"/>
      <c r="J727" s="1693"/>
      <c r="K727" s="1693"/>
      <c r="L727" s="1694"/>
    </row>
    <row r="728" spans="1:12" ht="24.75" customHeight="1" hidden="1">
      <c r="A728" s="1715" t="s">
        <v>104</v>
      </c>
      <c r="B728" s="1716"/>
      <c r="C728" s="1716"/>
      <c r="D728" s="1717"/>
      <c r="E728" s="1720" t="s">
        <v>200</v>
      </c>
      <c r="F728" s="1721"/>
      <c r="G728" s="1721"/>
      <c r="H728" s="1721"/>
      <c r="I728" s="1721"/>
      <c r="J728" s="1721"/>
      <c r="K728" s="1721"/>
      <c r="L728" s="1722"/>
    </row>
    <row r="729" spans="1:12" ht="24.75" customHeight="1" hidden="1">
      <c r="A729" s="90"/>
      <c r="B729" s="1659" t="s">
        <v>105</v>
      </c>
      <c r="C729" s="1659"/>
      <c r="D729" s="1660"/>
      <c r="E729" s="1723" t="s">
        <v>208</v>
      </c>
      <c r="F729" s="1724"/>
      <c r="G729" s="1724"/>
      <c r="H729" s="1724"/>
      <c r="I729" s="1724"/>
      <c r="J729" s="1724"/>
      <c r="K729" s="1724"/>
      <c r="L729" s="1725"/>
    </row>
    <row r="730" spans="1:12" ht="24.75" customHeight="1" hidden="1">
      <c r="A730" s="90"/>
      <c r="B730" s="1659" t="s">
        <v>106</v>
      </c>
      <c r="C730" s="1659"/>
      <c r="D730" s="1660"/>
      <c r="E730" s="1692"/>
      <c r="F730" s="1693"/>
      <c r="G730" s="1693"/>
      <c r="H730" s="1693"/>
      <c r="I730" s="1693"/>
      <c r="J730" s="1693"/>
      <c r="K730" s="1693"/>
      <c r="L730" s="1694"/>
    </row>
    <row r="731" spans="1:12" ht="24.75" customHeight="1" hidden="1">
      <c r="A731" s="90" t="s">
        <v>164</v>
      </c>
      <c r="B731" s="1659" t="s">
        <v>107</v>
      </c>
      <c r="C731" s="1659"/>
      <c r="D731" s="1660"/>
      <c r="E731" s="1692" t="s">
        <v>165</v>
      </c>
      <c r="F731" s="1693"/>
      <c r="G731" s="1693"/>
      <c r="H731" s="1693"/>
      <c r="I731" s="1693"/>
      <c r="J731" s="1693"/>
      <c r="K731" s="1693"/>
      <c r="L731" s="1694"/>
    </row>
    <row r="732" spans="1:12" ht="24.75" customHeight="1" hidden="1">
      <c r="A732" s="90"/>
      <c r="B732" s="1659" t="s">
        <v>166</v>
      </c>
      <c r="C732" s="1659"/>
      <c r="D732" s="1660"/>
      <c r="E732" s="1692" t="s">
        <v>204</v>
      </c>
      <c r="F732" s="1693"/>
      <c r="G732" s="1693"/>
      <c r="H732" s="1693"/>
      <c r="I732" s="1693"/>
      <c r="J732" s="1693"/>
      <c r="K732" s="1693"/>
      <c r="L732" s="1694"/>
    </row>
    <row r="733" spans="1:12" ht="24.75" customHeight="1" hidden="1" thickBot="1">
      <c r="A733" s="111"/>
      <c r="B733" s="1695" t="s">
        <v>108</v>
      </c>
      <c r="C733" s="1695"/>
      <c r="D733" s="1696"/>
      <c r="E733" s="1697" t="s">
        <v>207</v>
      </c>
      <c r="F733" s="1698"/>
      <c r="G733" s="1698"/>
      <c r="H733" s="1698"/>
      <c r="I733" s="1698"/>
      <c r="J733" s="1698"/>
      <c r="K733" s="1698"/>
      <c r="L733" s="1699"/>
    </row>
    <row r="734" spans="1:12" ht="27.75" customHeight="1" hidden="1" thickBot="1">
      <c r="A734" s="1700" t="s">
        <v>167</v>
      </c>
      <c r="B734" s="1701"/>
      <c r="C734" s="1701"/>
      <c r="D734" s="1701"/>
      <c r="E734" s="1702" t="s">
        <v>168</v>
      </c>
      <c r="F734" s="1330"/>
      <c r="G734" s="1330"/>
      <c r="H734" s="1330"/>
      <c r="I734" s="1330"/>
      <c r="J734" s="1330"/>
      <c r="K734" s="1330"/>
      <c r="L734" s="1331"/>
    </row>
    <row r="735" spans="1:12" ht="18" customHeight="1" hidden="1">
      <c r="A735" s="1678" t="s">
        <v>169</v>
      </c>
      <c r="B735" s="1679"/>
      <c r="C735" s="1680" t="s">
        <v>141</v>
      </c>
      <c r="D735" s="1681"/>
      <c r="E735" s="1680" t="s">
        <v>170</v>
      </c>
      <c r="F735" s="1681"/>
      <c r="G735" s="1680" t="s">
        <v>171</v>
      </c>
      <c r="H735" s="1681"/>
      <c r="I735" s="1680" t="s">
        <v>172</v>
      </c>
      <c r="J735" s="1684"/>
      <c r="K735" s="1681"/>
      <c r="L735" s="1686" t="s">
        <v>179</v>
      </c>
    </row>
    <row r="736" spans="1:12" ht="6" customHeight="1" hidden="1">
      <c r="A736" s="1688" t="s">
        <v>174</v>
      </c>
      <c r="B736" s="1689"/>
      <c r="C736" s="1682"/>
      <c r="D736" s="1683"/>
      <c r="E736" s="1682"/>
      <c r="F736" s="1683"/>
      <c r="G736" s="1682"/>
      <c r="H736" s="1683"/>
      <c r="I736" s="1682"/>
      <c r="J736" s="1685"/>
      <c r="K736" s="1683"/>
      <c r="L736" s="1687"/>
    </row>
    <row r="737" spans="1:12" ht="24" customHeight="1" hidden="1" thickBot="1">
      <c r="A737" s="1690"/>
      <c r="B737" s="1691"/>
      <c r="C737" s="92" t="s">
        <v>145</v>
      </c>
      <c r="D737" s="93" t="s">
        <v>142</v>
      </c>
      <c r="E737" s="92" t="s">
        <v>145</v>
      </c>
      <c r="F737" s="93" t="s">
        <v>142</v>
      </c>
      <c r="G737" s="92" t="s">
        <v>145</v>
      </c>
      <c r="H737" s="93" t="s">
        <v>142</v>
      </c>
      <c r="I737" s="92" t="s">
        <v>145</v>
      </c>
      <c r="J737" s="94" t="s">
        <v>250</v>
      </c>
      <c r="K737" s="93" t="s">
        <v>142</v>
      </c>
      <c r="L737" s="1182"/>
    </row>
    <row r="738" spans="1:12" ht="24" customHeight="1" hidden="1">
      <c r="A738" s="1661">
        <v>2003</v>
      </c>
      <c r="B738" s="1662"/>
      <c r="C738" s="95"/>
      <c r="D738" s="96">
        <v>420</v>
      </c>
      <c r="E738" s="95"/>
      <c r="F738" s="96">
        <v>330</v>
      </c>
      <c r="G738" s="95"/>
      <c r="H738" s="96">
        <v>330</v>
      </c>
      <c r="I738" s="95"/>
      <c r="J738" s="122">
        <f>K738/0.5285693391</f>
        <v>484.3262388921264</v>
      </c>
      <c r="K738" s="96">
        <v>256</v>
      </c>
      <c r="L738" s="132">
        <f>(K738/F738)*100</f>
        <v>77.57575757575758</v>
      </c>
    </row>
    <row r="739" spans="1:12" ht="24" customHeight="1" hidden="1">
      <c r="A739" s="1663">
        <v>2004</v>
      </c>
      <c r="B739" s="1664"/>
      <c r="C739" s="100"/>
      <c r="D739" s="101">
        <v>470</v>
      </c>
      <c r="E739" s="100"/>
      <c r="F739" s="101">
        <v>75</v>
      </c>
      <c r="G739" s="100"/>
      <c r="H739" s="101">
        <v>75</v>
      </c>
      <c r="I739" s="100"/>
      <c r="J739" s="124">
        <f>K739/0.5944653157</f>
        <v>95.884483912877</v>
      </c>
      <c r="K739" s="101">
        <v>57</v>
      </c>
      <c r="L739" s="134">
        <f>(K739/F739)*100</f>
        <v>76</v>
      </c>
    </row>
    <row r="740" spans="1:12" ht="24" customHeight="1" hidden="1" thickBot="1">
      <c r="A740" s="1669">
        <v>2005</v>
      </c>
      <c r="B740" s="1670"/>
      <c r="C740" s="112"/>
      <c r="D740" s="113">
        <v>517</v>
      </c>
      <c r="E740" s="112"/>
      <c r="F740" s="113">
        <v>50</v>
      </c>
      <c r="G740" s="112"/>
      <c r="H740" s="113">
        <v>50</v>
      </c>
      <c r="I740" s="112"/>
      <c r="J740" s="124">
        <f>K740/0.5883686916</f>
        <v>76.48265559071089</v>
      </c>
      <c r="K740" s="113">
        <v>45</v>
      </c>
      <c r="L740" s="141">
        <f>(K740/F740)*100</f>
        <v>90</v>
      </c>
    </row>
    <row r="741" spans="1:12" ht="24" customHeight="1" hidden="1" thickBot="1">
      <c r="A741" s="1671"/>
      <c r="B741" s="1672"/>
      <c r="C741" s="106"/>
      <c r="D741" s="107"/>
      <c r="E741" s="106"/>
      <c r="F741" s="107"/>
      <c r="G741" s="106"/>
      <c r="H741" s="107"/>
      <c r="I741" s="108" t="s">
        <v>142</v>
      </c>
      <c r="J741" s="108">
        <f>SUM(J738:J740)</f>
        <v>656.6933783957144</v>
      </c>
      <c r="K741" s="109">
        <f>SUM(K738:K740)</f>
        <v>358</v>
      </c>
      <c r="L741" s="120"/>
    </row>
    <row r="742" ht="12.75" customHeight="1" hidden="1"/>
    <row r="743" spans="1:12" ht="19.5" customHeight="1" hidden="1">
      <c r="A743" s="1673" t="s">
        <v>175</v>
      </c>
      <c r="B743" s="1674"/>
      <c r="C743" s="1674"/>
      <c r="D743" s="1674"/>
      <c r="E743" s="1674"/>
      <c r="F743" s="1674"/>
      <c r="G743" s="1674"/>
      <c r="H743" s="1674"/>
      <c r="I743" s="1674"/>
      <c r="J743" s="1674"/>
      <c r="K743" s="1674"/>
      <c r="L743" s="1674"/>
    </row>
    <row r="744" s="84" customFormat="1" ht="12.75" customHeight="1" hidden="1"/>
    <row r="745" s="84" customFormat="1" ht="12.75" customHeight="1" hidden="1"/>
    <row r="746" spans="1:12" s="85" customFormat="1" ht="22.5" customHeight="1" hidden="1">
      <c r="A746" s="1240" t="s">
        <v>160</v>
      </c>
      <c r="B746" s="1240"/>
      <c r="C746" s="1675"/>
      <c r="D746" s="1675"/>
      <c r="E746" s="1675"/>
      <c r="F746" s="1675"/>
      <c r="G746" s="1675"/>
      <c r="H746" s="1675"/>
      <c r="I746" s="1675"/>
      <c r="J746" s="1675"/>
      <c r="K746" s="1675"/>
      <c r="L746" s="1675"/>
    </row>
    <row r="747" spans="12:14" ht="12.75" customHeight="1" hidden="1">
      <c r="L747" s="87"/>
      <c r="M747" s="87"/>
      <c r="N747" s="87"/>
    </row>
    <row r="748" spans="9:14" ht="12.75" customHeight="1" hidden="1" thickBot="1">
      <c r="I748" s="88"/>
      <c r="J748" s="88"/>
      <c r="K748" s="88"/>
      <c r="L748" s="89"/>
      <c r="M748" s="87"/>
      <c r="N748" s="87"/>
    </row>
    <row r="749" spans="1:12" ht="24.75" customHeight="1" hidden="1">
      <c r="A749" s="1703" t="s">
        <v>161</v>
      </c>
      <c r="B749" s="1704"/>
      <c r="C749" s="1704"/>
      <c r="D749" s="1705"/>
      <c r="E749" s="1706" t="s">
        <v>127</v>
      </c>
      <c r="F749" s="1707"/>
      <c r="G749" s="1707"/>
      <c r="H749" s="1707"/>
      <c r="I749" s="1707"/>
      <c r="J749" s="1707"/>
      <c r="K749" s="1707"/>
      <c r="L749" s="1708"/>
    </row>
    <row r="750" spans="1:12" ht="24.75" customHeight="1" hidden="1">
      <c r="A750" s="1709" t="s">
        <v>162</v>
      </c>
      <c r="B750" s="1710"/>
      <c r="C750" s="1710"/>
      <c r="D750" s="1711"/>
      <c r="E750" s="1692" t="s">
        <v>42</v>
      </c>
      <c r="F750" s="1693"/>
      <c r="G750" s="1693"/>
      <c r="H750" s="1693"/>
      <c r="I750" s="1693"/>
      <c r="J750" s="1693"/>
      <c r="K750" s="1693"/>
      <c r="L750" s="1694"/>
    </row>
    <row r="751" spans="1:12" ht="24.75" customHeight="1" hidden="1">
      <c r="A751" s="1715" t="s">
        <v>104</v>
      </c>
      <c r="B751" s="1716"/>
      <c r="C751" s="1716"/>
      <c r="D751" s="1717"/>
      <c r="E751" s="1720" t="s">
        <v>200</v>
      </c>
      <c r="F751" s="1721"/>
      <c r="G751" s="1721"/>
      <c r="H751" s="1721"/>
      <c r="I751" s="1721"/>
      <c r="J751" s="1721"/>
      <c r="K751" s="1721"/>
      <c r="L751" s="1722"/>
    </row>
    <row r="752" spans="1:12" ht="24.75" customHeight="1" hidden="1">
      <c r="A752" s="90"/>
      <c r="B752" s="1659" t="s">
        <v>105</v>
      </c>
      <c r="C752" s="1659"/>
      <c r="D752" s="1660"/>
      <c r="E752" s="1723" t="s">
        <v>209</v>
      </c>
      <c r="F752" s="1724"/>
      <c r="G752" s="1724"/>
      <c r="H752" s="1724"/>
      <c r="I752" s="1724"/>
      <c r="J752" s="1724"/>
      <c r="K752" s="1724"/>
      <c r="L752" s="1725"/>
    </row>
    <row r="753" spans="1:12" ht="24.75" customHeight="1" hidden="1">
      <c r="A753" s="90"/>
      <c r="B753" s="1659" t="s">
        <v>106</v>
      </c>
      <c r="C753" s="1659"/>
      <c r="D753" s="1660"/>
      <c r="E753" s="1692"/>
      <c r="F753" s="1693"/>
      <c r="G753" s="1693"/>
      <c r="H753" s="1693"/>
      <c r="I753" s="1693"/>
      <c r="J753" s="1693"/>
      <c r="K753" s="1693"/>
      <c r="L753" s="1694"/>
    </row>
    <row r="754" spans="1:12" ht="24.75" customHeight="1" hidden="1">
      <c r="A754" s="90" t="s">
        <v>164</v>
      </c>
      <c r="B754" s="1659" t="s">
        <v>107</v>
      </c>
      <c r="C754" s="1659"/>
      <c r="D754" s="1660"/>
      <c r="E754" s="1692" t="s">
        <v>165</v>
      </c>
      <c r="F754" s="1693"/>
      <c r="G754" s="1693"/>
      <c r="H754" s="1693"/>
      <c r="I754" s="1693"/>
      <c r="J754" s="1693"/>
      <c r="K754" s="1693"/>
      <c r="L754" s="1694"/>
    </row>
    <row r="755" spans="1:12" ht="24.75" customHeight="1" hidden="1">
      <c r="A755" s="90"/>
      <c r="B755" s="1659" t="s">
        <v>166</v>
      </c>
      <c r="C755" s="1659"/>
      <c r="D755" s="1660"/>
      <c r="E755" s="1692" t="s">
        <v>204</v>
      </c>
      <c r="F755" s="1693"/>
      <c r="G755" s="1693"/>
      <c r="H755" s="1693"/>
      <c r="I755" s="1693"/>
      <c r="J755" s="1693"/>
      <c r="K755" s="1693"/>
      <c r="L755" s="1694"/>
    </row>
    <row r="756" spans="1:12" ht="24.75" customHeight="1" hidden="1" thickBot="1">
      <c r="A756" s="111"/>
      <c r="B756" s="1695" t="s">
        <v>108</v>
      </c>
      <c r="C756" s="1695"/>
      <c r="D756" s="1696"/>
      <c r="E756" s="1697" t="s">
        <v>190</v>
      </c>
      <c r="F756" s="1698"/>
      <c r="G756" s="1698"/>
      <c r="H756" s="1698"/>
      <c r="I756" s="1698"/>
      <c r="J756" s="1698"/>
      <c r="K756" s="1698"/>
      <c r="L756" s="1699"/>
    </row>
    <row r="757" spans="1:12" ht="27.75" customHeight="1" hidden="1" thickBot="1">
      <c r="A757" s="1700" t="s">
        <v>167</v>
      </c>
      <c r="B757" s="1701"/>
      <c r="C757" s="1701"/>
      <c r="D757" s="1701"/>
      <c r="E757" s="1702" t="s">
        <v>168</v>
      </c>
      <c r="F757" s="1330"/>
      <c r="G757" s="1330"/>
      <c r="H757" s="1330"/>
      <c r="I757" s="1330"/>
      <c r="J757" s="1330"/>
      <c r="K757" s="1330"/>
      <c r="L757" s="1331"/>
    </row>
    <row r="758" spans="1:12" ht="18" customHeight="1" hidden="1">
      <c r="A758" s="1678" t="s">
        <v>169</v>
      </c>
      <c r="B758" s="1679"/>
      <c r="C758" s="1680" t="s">
        <v>141</v>
      </c>
      <c r="D758" s="1681"/>
      <c r="E758" s="1680" t="s">
        <v>170</v>
      </c>
      <c r="F758" s="1681"/>
      <c r="G758" s="1680" t="s">
        <v>171</v>
      </c>
      <c r="H758" s="1681"/>
      <c r="I758" s="1680" t="s">
        <v>172</v>
      </c>
      <c r="J758" s="1684"/>
      <c r="K758" s="1681"/>
      <c r="L758" s="1686" t="s">
        <v>179</v>
      </c>
    </row>
    <row r="759" spans="1:12" ht="6" customHeight="1" hidden="1">
      <c r="A759" s="1688" t="s">
        <v>174</v>
      </c>
      <c r="B759" s="1689"/>
      <c r="C759" s="1682"/>
      <c r="D759" s="1683"/>
      <c r="E759" s="1682"/>
      <c r="F759" s="1683"/>
      <c r="G759" s="1682"/>
      <c r="H759" s="1683"/>
      <c r="I759" s="1682"/>
      <c r="J759" s="1685"/>
      <c r="K759" s="1683"/>
      <c r="L759" s="1687"/>
    </row>
    <row r="760" spans="1:12" ht="24" customHeight="1" hidden="1" thickBot="1">
      <c r="A760" s="1690"/>
      <c r="B760" s="1691"/>
      <c r="C760" s="92" t="s">
        <v>145</v>
      </c>
      <c r="D760" s="93" t="s">
        <v>142</v>
      </c>
      <c r="E760" s="92" t="s">
        <v>145</v>
      </c>
      <c r="F760" s="93" t="s">
        <v>142</v>
      </c>
      <c r="G760" s="92" t="s">
        <v>145</v>
      </c>
      <c r="H760" s="93" t="s">
        <v>142</v>
      </c>
      <c r="I760" s="92" t="s">
        <v>145</v>
      </c>
      <c r="J760" s="94" t="s">
        <v>250</v>
      </c>
      <c r="K760" s="93" t="s">
        <v>142</v>
      </c>
      <c r="L760" s="1182"/>
    </row>
    <row r="761" spans="1:12" ht="24" customHeight="1" hidden="1">
      <c r="A761" s="1661">
        <v>2003</v>
      </c>
      <c r="B761" s="1662"/>
      <c r="C761" s="95"/>
      <c r="D761" s="96">
        <v>45</v>
      </c>
      <c r="E761" s="95"/>
      <c r="F761" s="96">
        <v>35</v>
      </c>
      <c r="G761" s="95"/>
      <c r="H761" s="96">
        <v>35</v>
      </c>
      <c r="I761" s="95"/>
      <c r="J761" s="122">
        <f>K761/0.5285693391</f>
        <v>60.5407798615158</v>
      </c>
      <c r="K761" s="96">
        <v>32</v>
      </c>
      <c r="L761" s="99">
        <f>(K761/F761)*100</f>
        <v>91.42857142857143</v>
      </c>
    </row>
    <row r="762" spans="1:12" ht="24" customHeight="1" hidden="1">
      <c r="A762" s="1663">
        <v>2004</v>
      </c>
      <c r="B762" s="1664"/>
      <c r="C762" s="100"/>
      <c r="D762" s="101">
        <v>50</v>
      </c>
      <c r="E762" s="100"/>
      <c r="F762" s="101">
        <v>10</v>
      </c>
      <c r="G762" s="100"/>
      <c r="H762" s="101">
        <v>10</v>
      </c>
      <c r="I762" s="100"/>
      <c r="J762" s="124">
        <f>K762/0.5944653157</f>
        <v>15.13965535466479</v>
      </c>
      <c r="K762" s="101">
        <v>9</v>
      </c>
      <c r="L762" s="104">
        <f>(K762/F762)*100</f>
        <v>90</v>
      </c>
    </row>
    <row r="763" spans="1:12" ht="24" customHeight="1" hidden="1" thickBot="1">
      <c r="A763" s="1669">
        <v>2005</v>
      </c>
      <c r="B763" s="1670"/>
      <c r="C763" s="112"/>
      <c r="D763" s="113">
        <v>56</v>
      </c>
      <c r="E763" s="112"/>
      <c r="F763" s="113">
        <v>5</v>
      </c>
      <c r="G763" s="112"/>
      <c r="H763" s="113">
        <v>5</v>
      </c>
      <c r="I763" s="112"/>
      <c r="J763" s="124">
        <f>K763/0.5883686916</f>
        <v>8.498072843412322</v>
      </c>
      <c r="K763" s="113">
        <v>5</v>
      </c>
      <c r="L763" s="110">
        <f>(K763/F763)*100</f>
        <v>100</v>
      </c>
    </row>
    <row r="764" spans="1:12" ht="24" customHeight="1" hidden="1" thickBot="1">
      <c r="A764" s="1671"/>
      <c r="B764" s="1672"/>
      <c r="C764" s="106"/>
      <c r="D764" s="107"/>
      <c r="E764" s="106"/>
      <c r="F764" s="107"/>
      <c r="G764" s="106"/>
      <c r="H764" s="107"/>
      <c r="I764" s="108" t="s">
        <v>142</v>
      </c>
      <c r="J764" s="108">
        <f>SUM(J761:J763)</f>
        <v>84.17850805959291</v>
      </c>
      <c r="K764" s="109">
        <f>SUM(K761:K763)</f>
        <v>46</v>
      </c>
      <c r="L764" s="120"/>
    </row>
    <row r="765" ht="12.75" customHeight="1" hidden="1"/>
    <row r="766" spans="1:12" ht="19.5" customHeight="1" hidden="1">
      <c r="A766" s="1673" t="s">
        <v>175</v>
      </c>
      <c r="B766" s="1674"/>
      <c r="C766" s="1674"/>
      <c r="D766" s="1674"/>
      <c r="E766" s="1674"/>
      <c r="F766" s="1674"/>
      <c r="G766" s="1674"/>
      <c r="H766" s="1674"/>
      <c r="I766" s="1674"/>
      <c r="J766" s="1674"/>
      <c r="K766" s="1674"/>
      <c r="L766" s="1674"/>
    </row>
    <row r="767" ht="12.75" hidden="1"/>
    <row r="768" ht="12.75" hidden="1"/>
    <row r="769" ht="12.75" hidden="1"/>
    <row r="770" ht="12.75" hidden="1"/>
    <row r="771" ht="12.75" hidden="1"/>
    <row r="772" ht="12.75" hidden="1"/>
    <row r="773" s="84" customFormat="1" ht="12.75" customHeight="1" hidden="1"/>
    <row r="774" s="84" customFormat="1" ht="12.75" customHeight="1" hidden="1"/>
    <row r="775" s="84" customFormat="1" ht="12.75" customHeight="1" hidden="1"/>
    <row r="776" s="84" customFormat="1" ht="12.75" customHeight="1" hidden="1"/>
    <row r="777" s="84" customFormat="1" ht="12.75" customHeight="1" hidden="1"/>
    <row r="778" spans="1:12" s="85" customFormat="1" ht="22.5" customHeight="1" hidden="1">
      <c r="A778" s="1240" t="s">
        <v>160</v>
      </c>
      <c r="B778" s="1240"/>
      <c r="C778" s="1675"/>
      <c r="D778" s="1675"/>
      <c r="E778" s="1675"/>
      <c r="F778" s="1675"/>
      <c r="G778" s="1675"/>
      <c r="H778" s="1675"/>
      <c r="I778" s="1675"/>
      <c r="J778" s="1675"/>
      <c r="K778" s="1675"/>
      <c r="L778" s="1675"/>
    </row>
    <row r="779" spans="12:14" ht="12.75" customHeight="1" hidden="1">
      <c r="L779" s="87"/>
      <c r="M779" s="87"/>
      <c r="N779" s="87"/>
    </row>
    <row r="780" spans="9:14" ht="12.75" customHeight="1" hidden="1" thickBot="1">
      <c r="I780" s="88"/>
      <c r="J780" s="88"/>
      <c r="K780" s="88"/>
      <c r="L780" s="89"/>
      <c r="M780" s="87"/>
      <c r="N780" s="87"/>
    </row>
    <row r="781" spans="1:12" ht="24.75" customHeight="1" hidden="1">
      <c r="A781" s="1703" t="s">
        <v>161</v>
      </c>
      <c r="B781" s="1704"/>
      <c r="C781" s="1704"/>
      <c r="D781" s="1705"/>
      <c r="E781" s="1706" t="s">
        <v>127</v>
      </c>
      <c r="F781" s="1707"/>
      <c r="G781" s="1707"/>
      <c r="H781" s="1707"/>
      <c r="I781" s="1707"/>
      <c r="J781" s="1707"/>
      <c r="K781" s="1707"/>
      <c r="L781" s="1708"/>
    </row>
    <row r="782" spans="1:12" ht="24.75" customHeight="1" hidden="1">
      <c r="A782" s="1709" t="s">
        <v>162</v>
      </c>
      <c r="B782" s="1710"/>
      <c r="C782" s="1710"/>
      <c r="D782" s="1711"/>
      <c r="E782" s="1692" t="s">
        <v>42</v>
      </c>
      <c r="F782" s="1693"/>
      <c r="G782" s="1693"/>
      <c r="H782" s="1693"/>
      <c r="I782" s="1693"/>
      <c r="J782" s="1693"/>
      <c r="K782" s="1693"/>
      <c r="L782" s="1694"/>
    </row>
    <row r="783" spans="1:12" ht="24.75" customHeight="1" hidden="1">
      <c r="A783" s="1715" t="s">
        <v>104</v>
      </c>
      <c r="B783" s="1716"/>
      <c r="C783" s="1716"/>
      <c r="D783" s="1717"/>
      <c r="E783" s="1720" t="s">
        <v>200</v>
      </c>
      <c r="F783" s="1721"/>
      <c r="G783" s="1721"/>
      <c r="H783" s="1721"/>
      <c r="I783" s="1721"/>
      <c r="J783" s="1721"/>
      <c r="K783" s="1721"/>
      <c r="L783" s="1722"/>
    </row>
    <row r="784" spans="1:12" ht="24.75" customHeight="1" hidden="1">
      <c r="A784" s="90"/>
      <c r="B784" s="1659" t="s">
        <v>105</v>
      </c>
      <c r="C784" s="1659"/>
      <c r="D784" s="1660"/>
      <c r="E784" s="1723" t="s">
        <v>210</v>
      </c>
      <c r="F784" s="1724"/>
      <c r="G784" s="1724"/>
      <c r="H784" s="1724"/>
      <c r="I784" s="1724"/>
      <c r="J784" s="1724"/>
      <c r="K784" s="1724"/>
      <c r="L784" s="1725"/>
    </row>
    <row r="785" spans="1:12" ht="24.75" customHeight="1" hidden="1">
      <c r="A785" s="90"/>
      <c r="B785" s="1659" t="s">
        <v>106</v>
      </c>
      <c r="C785" s="1659"/>
      <c r="D785" s="1660"/>
      <c r="E785" s="1692"/>
      <c r="F785" s="1693"/>
      <c r="G785" s="1693"/>
      <c r="H785" s="1693"/>
      <c r="I785" s="1693"/>
      <c r="J785" s="1693"/>
      <c r="K785" s="1693"/>
      <c r="L785" s="1694"/>
    </row>
    <row r="786" spans="1:12" ht="24.75" customHeight="1" hidden="1">
      <c r="A786" s="90" t="s">
        <v>164</v>
      </c>
      <c r="B786" s="1659" t="s">
        <v>107</v>
      </c>
      <c r="C786" s="1659"/>
      <c r="D786" s="1660"/>
      <c r="E786" s="1692" t="s">
        <v>165</v>
      </c>
      <c r="F786" s="1693"/>
      <c r="G786" s="1693"/>
      <c r="H786" s="1693"/>
      <c r="I786" s="1693"/>
      <c r="J786" s="1693"/>
      <c r="K786" s="1693"/>
      <c r="L786" s="1694"/>
    </row>
    <row r="787" spans="1:12" ht="24.75" customHeight="1" hidden="1">
      <c r="A787" s="90"/>
      <c r="B787" s="1659" t="s">
        <v>166</v>
      </c>
      <c r="C787" s="1659"/>
      <c r="D787" s="1660"/>
      <c r="E787" s="1692" t="s">
        <v>211</v>
      </c>
      <c r="F787" s="1693"/>
      <c r="G787" s="1693"/>
      <c r="H787" s="1693"/>
      <c r="I787" s="1693"/>
      <c r="J787" s="1693"/>
      <c r="K787" s="1693"/>
      <c r="L787" s="1694"/>
    </row>
    <row r="788" spans="1:12" ht="24.75" customHeight="1" hidden="1" thickBot="1">
      <c r="A788" s="111"/>
      <c r="B788" s="1695" t="s">
        <v>108</v>
      </c>
      <c r="C788" s="1695"/>
      <c r="D788" s="1696"/>
      <c r="E788" s="1697" t="s">
        <v>190</v>
      </c>
      <c r="F788" s="1698"/>
      <c r="G788" s="1698"/>
      <c r="H788" s="1698"/>
      <c r="I788" s="1698"/>
      <c r="J788" s="1698"/>
      <c r="K788" s="1698"/>
      <c r="L788" s="1699"/>
    </row>
    <row r="789" spans="1:12" ht="27.75" customHeight="1" hidden="1" thickBot="1">
      <c r="A789" s="1700" t="s">
        <v>167</v>
      </c>
      <c r="B789" s="1701"/>
      <c r="C789" s="1701"/>
      <c r="D789" s="1701"/>
      <c r="E789" s="1702" t="s">
        <v>168</v>
      </c>
      <c r="F789" s="1330"/>
      <c r="G789" s="1330"/>
      <c r="H789" s="1330"/>
      <c r="I789" s="1330"/>
      <c r="J789" s="1330"/>
      <c r="K789" s="1330"/>
      <c r="L789" s="1331"/>
    </row>
    <row r="790" spans="1:12" ht="18" customHeight="1" hidden="1">
      <c r="A790" s="1678" t="s">
        <v>169</v>
      </c>
      <c r="B790" s="1679"/>
      <c r="C790" s="1680" t="s">
        <v>141</v>
      </c>
      <c r="D790" s="1681"/>
      <c r="E790" s="1680" t="s">
        <v>170</v>
      </c>
      <c r="F790" s="1681"/>
      <c r="G790" s="1680" t="s">
        <v>171</v>
      </c>
      <c r="H790" s="1681"/>
      <c r="I790" s="1680" t="s">
        <v>172</v>
      </c>
      <c r="J790" s="1684"/>
      <c r="K790" s="1681"/>
      <c r="L790" s="1686" t="s">
        <v>179</v>
      </c>
    </row>
    <row r="791" spans="1:12" ht="6" customHeight="1" hidden="1">
      <c r="A791" s="1688" t="s">
        <v>174</v>
      </c>
      <c r="B791" s="1689"/>
      <c r="C791" s="1682"/>
      <c r="D791" s="1683"/>
      <c r="E791" s="1682"/>
      <c r="F791" s="1683"/>
      <c r="G791" s="1682"/>
      <c r="H791" s="1683"/>
      <c r="I791" s="1682"/>
      <c r="J791" s="1685"/>
      <c r="K791" s="1683"/>
      <c r="L791" s="1687"/>
    </row>
    <row r="792" spans="1:12" ht="24" customHeight="1" hidden="1" thickBot="1">
      <c r="A792" s="1690"/>
      <c r="B792" s="1691"/>
      <c r="C792" s="92" t="s">
        <v>145</v>
      </c>
      <c r="D792" s="93" t="s">
        <v>142</v>
      </c>
      <c r="E792" s="92" t="s">
        <v>145</v>
      </c>
      <c r="F792" s="93" t="s">
        <v>142</v>
      </c>
      <c r="G792" s="92" t="s">
        <v>145</v>
      </c>
      <c r="H792" s="93" t="s">
        <v>142</v>
      </c>
      <c r="I792" s="92" t="s">
        <v>145</v>
      </c>
      <c r="J792" s="94" t="s">
        <v>250</v>
      </c>
      <c r="K792" s="93" t="s">
        <v>142</v>
      </c>
      <c r="L792" s="1182"/>
    </row>
    <row r="793" spans="1:12" ht="24" customHeight="1" hidden="1">
      <c r="A793" s="1661">
        <v>2004</v>
      </c>
      <c r="B793" s="1662"/>
      <c r="C793" s="95"/>
      <c r="D793" s="96">
        <v>40</v>
      </c>
      <c r="E793" s="95"/>
      <c r="F793" s="96">
        <v>40</v>
      </c>
      <c r="G793" s="95"/>
      <c r="H793" s="96">
        <v>40</v>
      </c>
      <c r="I793" s="95"/>
      <c r="J793" s="124">
        <f>K793/0.5944653157</f>
        <v>30.27931070932958</v>
      </c>
      <c r="K793" s="96">
        <v>18</v>
      </c>
      <c r="L793" s="99">
        <f>(K793/F793)*100</f>
        <v>45</v>
      </c>
    </row>
    <row r="794" spans="1:12" ht="24" customHeight="1" hidden="1" thickBot="1">
      <c r="A794" s="1669">
        <v>2005</v>
      </c>
      <c r="B794" s="1670"/>
      <c r="C794" s="112"/>
      <c r="D794" s="113">
        <v>47</v>
      </c>
      <c r="E794" s="112"/>
      <c r="F794" s="113">
        <v>10</v>
      </c>
      <c r="G794" s="112"/>
      <c r="H794" s="113">
        <v>10</v>
      </c>
      <c r="I794" s="112"/>
      <c r="J794" s="124">
        <f>K794/0.5883686916</f>
        <v>11.89730198077725</v>
      </c>
      <c r="K794" s="113">
        <v>7</v>
      </c>
      <c r="L794" s="110">
        <f>(K794/F794)*100</f>
        <v>70</v>
      </c>
    </row>
    <row r="795" spans="1:12" ht="24" customHeight="1" hidden="1" thickBot="1">
      <c r="A795" s="1671"/>
      <c r="B795" s="1672"/>
      <c r="C795" s="106"/>
      <c r="D795" s="107"/>
      <c r="E795" s="106"/>
      <c r="F795" s="107"/>
      <c r="G795" s="106"/>
      <c r="H795" s="107"/>
      <c r="I795" s="108" t="s">
        <v>142</v>
      </c>
      <c r="J795" s="108">
        <f>SUM(J793:J794)</f>
        <v>42.17661269010683</v>
      </c>
      <c r="K795" s="109">
        <f>SUM(K793:K794)</f>
        <v>25</v>
      </c>
      <c r="L795" s="120"/>
    </row>
    <row r="796" ht="12.75" customHeight="1" hidden="1"/>
    <row r="797" spans="1:12" ht="19.5" customHeight="1" hidden="1">
      <c r="A797" s="1673" t="s">
        <v>175</v>
      </c>
      <c r="B797" s="1674"/>
      <c r="C797" s="1674"/>
      <c r="D797" s="1674"/>
      <c r="E797" s="1674"/>
      <c r="F797" s="1674"/>
      <c r="G797" s="1674"/>
      <c r="H797" s="1674"/>
      <c r="I797" s="1674"/>
      <c r="J797" s="1674"/>
      <c r="K797" s="1674"/>
      <c r="L797" s="1674"/>
    </row>
    <row r="798" s="84" customFormat="1" ht="12.75" customHeight="1" hidden="1"/>
    <row r="799" s="84" customFormat="1" ht="12.75" customHeight="1" hidden="1"/>
    <row r="800" spans="1:12" s="85" customFormat="1" ht="22.5" customHeight="1" hidden="1">
      <c r="A800" s="1240" t="s">
        <v>160</v>
      </c>
      <c r="B800" s="1240"/>
      <c r="C800" s="1675"/>
      <c r="D800" s="1675"/>
      <c r="E800" s="1675"/>
      <c r="F800" s="1675"/>
      <c r="G800" s="1675"/>
      <c r="H800" s="1675"/>
      <c r="I800" s="1675"/>
      <c r="J800" s="1675"/>
      <c r="K800" s="1675"/>
      <c r="L800" s="1675"/>
    </row>
    <row r="801" spans="12:14" ht="12.75" customHeight="1" hidden="1">
      <c r="L801" s="87"/>
      <c r="M801" s="87"/>
      <c r="N801" s="87"/>
    </row>
    <row r="802" spans="9:14" ht="12.75" customHeight="1" hidden="1" thickBot="1">
      <c r="I802" s="88"/>
      <c r="J802" s="88"/>
      <c r="K802" s="88"/>
      <c r="L802" s="89"/>
      <c r="M802" s="87"/>
      <c r="N802" s="87"/>
    </row>
    <row r="803" spans="1:12" ht="24.75" customHeight="1" hidden="1">
      <c r="A803" s="1703" t="s">
        <v>161</v>
      </c>
      <c r="B803" s="1704"/>
      <c r="C803" s="1704"/>
      <c r="D803" s="1705"/>
      <c r="E803" s="1706" t="s">
        <v>127</v>
      </c>
      <c r="F803" s="1707"/>
      <c r="G803" s="1707"/>
      <c r="H803" s="1707"/>
      <c r="I803" s="1707"/>
      <c r="J803" s="1707"/>
      <c r="K803" s="1707"/>
      <c r="L803" s="1708"/>
    </row>
    <row r="804" spans="1:12" ht="24.75" customHeight="1" hidden="1">
      <c r="A804" s="1709" t="s">
        <v>162</v>
      </c>
      <c r="B804" s="1710"/>
      <c r="C804" s="1710"/>
      <c r="D804" s="1711"/>
      <c r="E804" s="1692" t="s">
        <v>42</v>
      </c>
      <c r="F804" s="1693"/>
      <c r="G804" s="1693"/>
      <c r="H804" s="1693"/>
      <c r="I804" s="1693"/>
      <c r="J804" s="1693"/>
      <c r="K804" s="1693"/>
      <c r="L804" s="1694"/>
    </row>
    <row r="805" spans="1:12" ht="24.75" customHeight="1" hidden="1">
      <c r="A805" s="1715" t="s">
        <v>104</v>
      </c>
      <c r="B805" s="1716"/>
      <c r="C805" s="1716"/>
      <c r="D805" s="1717"/>
      <c r="E805" s="1720" t="s">
        <v>200</v>
      </c>
      <c r="F805" s="1721"/>
      <c r="G805" s="1721"/>
      <c r="H805" s="1721"/>
      <c r="I805" s="1721"/>
      <c r="J805" s="1721"/>
      <c r="K805" s="1721"/>
      <c r="L805" s="1722"/>
    </row>
    <row r="806" spans="1:12" ht="24.75" customHeight="1" hidden="1">
      <c r="A806" s="90"/>
      <c r="B806" s="1659" t="s">
        <v>105</v>
      </c>
      <c r="C806" s="1659"/>
      <c r="D806" s="1660"/>
      <c r="E806" s="1723" t="s">
        <v>212</v>
      </c>
      <c r="F806" s="1724"/>
      <c r="G806" s="1724"/>
      <c r="H806" s="1724"/>
      <c r="I806" s="1724"/>
      <c r="J806" s="1724"/>
      <c r="K806" s="1724"/>
      <c r="L806" s="1725"/>
    </row>
    <row r="807" spans="1:12" ht="24.75" customHeight="1" hidden="1">
      <c r="A807" s="90"/>
      <c r="B807" s="1659" t="s">
        <v>106</v>
      </c>
      <c r="C807" s="1659"/>
      <c r="D807" s="1660"/>
      <c r="E807" s="1692"/>
      <c r="F807" s="1693"/>
      <c r="G807" s="1693"/>
      <c r="H807" s="1693"/>
      <c r="I807" s="1693"/>
      <c r="J807" s="1693"/>
      <c r="K807" s="1693"/>
      <c r="L807" s="1694"/>
    </row>
    <row r="808" spans="1:12" ht="24.75" customHeight="1" hidden="1">
      <c r="A808" s="90" t="s">
        <v>164</v>
      </c>
      <c r="B808" s="1659" t="s">
        <v>107</v>
      </c>
      <c r="C808" s="1659"/>
      <c r="D808" s="1660"/>
      <c r="E808" s="1692" t="s">
        <v>165</v>
      </c>
      <c r="F808" s="1693"/>
      <c r="G808" s="1693"/>
      <c r="H808" s="1693"/>
      <c r="I808" s="1693"/>
      <c r="J808" s="1693"/>
      <c r="K808" s="1693"/>
      <c r="L808" s="1694"/>
    </row>
    <row r="809" spans="1:12" ht="24.75" customHeight="1" hidden="1">
      <c r="A809" s="90"/>
      <c r="B809" s="1659" t="s">
        <v>166</v>
      </c>
      <c r="C809" s="1659"/>
      <c r="D809" s="1660"/>
      <c r="E809" s="1692" t="s">
        <v>211</v>
      </c>
      <c r="F809" s="1693"/>
      <c r="G809" s="1693"/>
      <c r="H809" s="1693"/>
      <c r="I809" s="1693"/>
      <c r="J809" s="1693"/>
      <c r="K809" s="1693"/>
      <c r="L809" s="1694"/>
    </row>
    <row r="810" spans="1:12" ht="24.75" customHeight="1" hidden="1" thickBot="1">
      <c r="A810" s="111"/>
      <c r="B810" s="1695" t="s">
        <v>108</v>
      </c>
      <c r="C810" s="1695"/>
      <c r="D810" s="1696"/>
      <c r="E810" s="1697" t="s">
        <v>190</v>
      </c>
      <c r="F810" s="1698"/>
      <c r="G810" s="1698"/>
      <c r="H810" s="1698"/>
      <c r="I810" s="1698"/>
      <c r="J810" s="1698"/>
      <c r="K810" s="1698"/>
      <c r="L810" s="1699"/>
    </row>
    <row r="811" spans="1:12" ht="27.75" customHeight="1" hidden="1" thickBot="1">
      <c r="A811" s="1700" t="s">
        <v>167</v>
      </c>
      <c r="B811" s="1701"/>
      <c r="C811" s="1701"/>
      <c r="D811" s="1701"/>
      <c r="E811" s="1702" t="s">
        <v>168</v>
      </c>
      <c r="F811" s="1330"/>
      <c r="G811" s="1330"/>
      <c r="H811" s="1330"/>
      <c r="I811" s="1330"/>
      <c r="J811" s="1330"/>
      <c r="K811" s="1330"/>
      <c r="L811" s="1331"/>
    </row>
    <row r="812" spans="1:12" ht="18" customHeight="1" hidden="1">
      <c r="A812" s="1678" t="s">
        <v>169</v>
      </c>
      <c r="B812" s="1679"/>
      <c r="C812" s="1680" t="s">
        <v>141</v>
      </c>
      <c r="D812" s="1681"/>
      <c r="E812" s="1680" t="s">
        <v>170</v>
      </c>
      <c r="F812" s="1681"/>
      <c r="G812" s="1680" t="s">
        <v>171</v>
      </c>
      <c r="H812" s="1681"/>
      <c r="I812" s="1680" t="s">
        <v>172</v>
      </c>
      <c r="J812" s="1684"/>
      <c r="K812" s="1681"/>
      <c r="L812" s="1686" t="s">
        <v>179</v>
      </c>
    </row>
    <row r="813" spans="1:12" ht="6" customHeight="1" hidden="1">
      <c r="A813" s="1688" t="s">
        <v>174</v>
      </c>
      <c r="B813" s="1689"/>
      <c r="C813" s="1682"/>
      <c r="D813" s="1683"/>
      <c r="E813" s="1682"/>
      <c r="F813" s="1683"/>
      <c r="G813" s="1682"/>
      <c r="H813" s="1683"/>
      <c r="I813" s="1682"/>
      <c r="J813" s="1685"/>
      <c r="K813" s="1683"/>
      <c r="L813" s="1687"/>
    </row>
    <row r="814" spans="1:12" ht="24" customHeight="1" hidden="1" thickBot="1">
      <c r="A814" s="1690"/>
      <c r="B814" s="1691"/>
      <c r="C814" s="92" t="s">
        <v>145</v>
      </c>
      <c r="D814" s="93" t="s">
        <v>142</v>
      </c>
      <c r="E814" s="92" t="s">
        <v>145</v>
      </c>
      <c r="F814" s="93" t="s">
        <v>142</v>
      </c>
      <c r="G814" s="92" t="s">
        <v>145</v>
      </c>
      <c r="H814" s="93" t="s">
        <v>142</v>
      </c>
      <c r="I814" s="92" t="s">
        <v>145</v>
      </c>
      <c r="J814" s="94" t="s">
        <v>250</v>
      </c>
      <c r="K814" s="93" t="s">
        <v>142</v>
      </c>
      <c r="L814" s="1182"/>
    </row>
    <row r="815" spans="1:12" ht="24" customHeight="1" hidden="1">
      <c r="A815" s="1661">
        <v>2004</v>
      </c>
      <c r="B815" s="1662"/>
      <c r="C815" s="95"/>
      <c r="D815" s="96">
        <v>140</v>
      </c>
      <c r="E815" s="95"/>
      <c r="F815" s="96">
        <v>110</v>
      </c>
      <c r="G815" s="95"/>
      <c r="H815" s="96">
        <v>110</v>
      </c>
      <c r="I815" s="95"/>
      <c r="J815" s="124">
        <f>K815/0.5944653157</f>
        <v>154.76092140324008</v>
      </c>
      <c r="K815" s="96">
        <v>92</v>
      </c>
      <c r="L815" s="99">
        <f>(K815/F815)*100</f>
        <v>83.63636363636363</v>
      </c>
    </row>
    <row r="816" spans="1:12" ht="24" customHeight="1" hidden="1" thickBot="1">
      <c r="A816" s="1669">
        <v>2005</v>
      </c>
      <c r="B816" s="1670"/>
      <c r="C816" s="112"/>
      <c r="D816" s="113">
        <v>153</v>
      </c>
      <c r="E816" s="112"/>
      <c r="F816" s="113">
        <v>52</v>
      </c>
      <c r="G816" s="112"/>
      <c r="H816" s="113">
        <v>52</v>
      </c>
      <c r="I816" s="112"/>
      <c r="J816" s="124">
        <f>K816/0.5883686916</f>
        <v>83.28111386544076</v>
      </c>
      <c r="K816" s="113">
        <v>49</v>
      </c>
      <c r="L816" s="110">
        <f>(K816/F816)*100</f>
        <v>94.23076923076923</v>
      </c>
    </row>
    <row r="817" spans="1:12" ht="24" customHeight="1" hidden="1" thickBot="1">
      <c r="A817" s="1671"/>
      <c r="B817" s="1672"/>
      <c r="C817" s="106"/>
      <c r="D817" s="107"/>
      <c r="E817" s="106"/>
      <c r="F817" s="107"/>
      <c r="G817" s="106"/>
      <c r="H817" s="107"/>
      <c r="I817" s="108" t="s">
        <v>142</v>
      </c>
      <c r="J817" s="108">
        <f>SUM(J815:J816)</f>
        <v>238.04203526868082</v>
      </c>
      <c r="K817" s="109">
        <f>SUM(K815:K816)</f>
        <v>141</v>
      </c>
      <c r="L817" s="120"/>
    </row>
    <row r="818" ht="12.75" customHeight="1" hidden="1"/>
    <row r="819" spans="1:12" ht="19.5" customHeight="1" hidden="1">
      <c r="A819" s="1673" t="s">
        <v>175</v>
      </c>
      <c r="B819" s="1674"/>
      <c r="C819" s="1674"/>
      <c r="D819" s="1674"/>
      <c r="E819" s="1674"/>
      <c r="F819" s="1674"/>
      <c r="G819" s="1674"/>
      <c r="H819" s="1674"/>
      <c r="I819" s="1674"/>
      <c r="J819" s="1674"/>
      <c r="K819" s="1674"/>
      <c r="L819" s="1674"/>
    </row>
    <row r="820" ht="12.75" hidden="1"/>
    <row r="821" ht="12.75" hidden="1"/>
    <row r="822" ht="12.75" hidden="1"/>
    <row r="823" ht="12.75" hidden="1"/>
    <row r="824" ht="12.75" hidden="1"/>
    <row r="825" ht="12.75" hidden="1"/>
    <row r="826" ht="12.75" hidden="1"/>
    <row r="827" s="84" customFormat="1" ht="12.75" customHeight="1" hidden="1"/>
    <row r="828" s="84" customFormat="1" ht="12.75" customHeight="1" hidden="1"/>
    <row r="829" s="84" customFormat="1" ht="12.75" customHeight="1" hidden="1"/>
    <row r="830" s="84" customFormat="1" ht="12.75" customHeight="1" hidden="1"/>
    <row r="831" s="84" customFormat="1" ht="12.75" customHeight="1" hidden="1"/>
    <row r="832" s="84" customFormat="1" ht="12.75" customHeight="1" hidden="1"/>
    <row r="833" s="84" customFormat="1" ht="12.75" customHeight="1" hidden="1"/>
    <row r="834" s="84" customFormat="1" ht="12.75" customHeight="1" hidden="1"/>
    <row r="835" spans="1:12" s="85" customFormat="1" ht="22.5" customHeight="1" hidden="1">
      <c r="A835" s="1240" t="s">
        <v>160</v>
      </c>
      <c r="B835" s="1240"/>
      <c r="C835" s="1675"/>
      <c r="D835" s="1675"/>
      <c r="E835" s="1675"/>
      <c r="F835" s="1675"/>
      <c r="G835" s="1675"/>
      <c r="H835" s="1675"/>
      <c r="I835" s="1675"/>
      <c r="J835" s="1675"/>
      <c r="K835" s="1675"/>
      <c r="L835" s="1675"/>
    </row>
    <row r="836" spans="12:14" ht="12.75" customHeight="1" hidden="1">
      <c r="L836" s="87"/>
      <c r="M836" s="87"/>
      <c r="N836" s="87"/>
    </row>
    <row r="837" spans="9:14" ht="12.75" customHeight="1" hidden="1" thickBot="1">
      <c r="I837" s="88"/>
      <c r="J837" s="88"/>
      <c r="K837" s="88"/>
      <c r="L837" s="89"/>
      <c r="M837" s="87"/>
      <c r="N837" s="87"/>
    </row>
    <row r="838" spans="1:12" ht="24.75" customHeight="1" hidden="1">
      <c r="A838" s="1703" t="s">
        <v>161</v>
      </c>
      <c r="B838" s="1704"/>
      <c r="C838" s="1704"/>
      <c r="D838" s="1705"/>
      <c r="E838" s="1706" t="s">
        <v>127</v>
      </c>
      <c r="F838" s="1707"/>
      <c r="G838" s="1707"/>
      <c r="H838" s="1707"/>
      <c r="I838" s="1707"/>
      <c r="J838" s="1707"/>
      <c r="K838" s="1707"/>
      <c r="L838" s="1708"/>
    </row>
    <row r="839" spans="1:12" ht="24.75" customHeight="1" hidden="1">
      <c r="A839" s="1709" t="s">
        <v>162</v>
      </c>
      <c r="B839" s="1710"/>
      <c r="C839" s="1710"/>
      <c r="D839" s="1711"/>
      <c r="E839" s="1692" t="s">
        <v>42</v>
      </c>
      <c r="F839" s="1693"/>
      <c r="G839" s="1693"/>
      <c r="H839" s="1693"/>
      <c r="I839" s="1693"/>
      <c r="J839" s="1693"/>
      <c r="K839" s="1693"/>
      <c r="L839" s="1694"/>
    </row>
    <row r="840" spans="1:12" ht="24.75" customHeight="1" hidden="1">
      <c r="A840" s="1715" t="s">
        <v>104</v>
      </c>
      <c r="B840" s="1716"/>
      <c r="C840" s="1716"/>
      <c r="D840" s="1717"/>
      <c r="E840" s="1720" t="s">
        <v>200</v>
      </c>
      <c r="F840" s="1721"/>
      <c r="G840" s="1721"/>
      <c r="H840" s="1721"/>
      <c r="I840" s="1721"/>
      <c r="J840" s="1721"/>
      <c r="K840" s="1721"/>
      <c r="L840" s="1722"/>
    </row>
    <row r="841" spans="1:12" ht="24.75" customHeight="1" hidden="1">
      <c r="A841" s="90"/>
      <c r="B841" s="1659" t="s">
        <v>105</v>
      </c>
      <c r="C841" s="1659"/>
      <c r="D841" s="1660"/>
      <c r="E841" s="1723" t="s">
        <v>213</v>
      </c>
      <c r="F841" s="1724"/>
      <c r="G841" s="1724"/>
      <c r="H841" s="1724"/>
      <c r="I841" s="1724"/>
      <c r="J841" s="1724"/>
      <c r="K841" s="1724"/>
      <c r="L841" s="1725"/>
    </row>
    <row r="842" spans="1:12" ht="24.75" customHeight="1" hidden="1">
      <c r="A842" s="90"/>
      <c r="B842" s="1659" t="s">
        <v>106</v>
      </c>
      <c r="C842" s="1659"/>
      <c r="D842" s="1660"/>
      <c r="E842" s="1692"/>
      <c r="F842" s="1693"/>
      <c r="G842" s="1693"/>
      <c r="H842" s="1693"/>
      <c r="I842" s="1693"/>
      <c r="J842" s="1693"/>
      <c r="K842" s="1693"/>
      <c r="L842" s="1694"/>
    </row>
    <row r="843" spans="1:12" ht="24.75" customHeight="1" hidden="1">
      <c r="A843" s="90" t="s">
        <v>164</v>
      </c>
      <c r="B843" s="1659" t="s">
        <v>107</v>
      </c>
      <c r="C843" s="1659"/>
      <c r="D843" s="1660"/>
      <c r="E843" s="1692" t="s">
        <v>165</v>
      </c>
      <c r="F843" s="1693"/>
      <c r="G843" s="1693"/>
      <c r="H843" s="1693"/>
      <c r="I843" s="1693"/>
      <c r="J843" s="1693"/>
      <c r="K843" s="1693"/>
      <c r="L843" s="1694"/>
    </row>
    <row r="844" spans="1:12" ht="24.75" customHeight="1" hidden="1">
      <c r="A844" s="90"/>
      <c r="B844" s="1659" t="s">
        <v>166</v>
      </c>
      <c r="C844" s="1659"/>
      <c r="D844" s="1660"/>
      <c r="E844" s="1692" t="s">
        <v>211</v>
      </c>
      <c r="F844" s="1693"/>
      <c r="G844" s="1693"/>
      <c r="H844" s="1693"/>
      <c r="I844" s="1693"/>
      <c r="J844" s="1693"/>
      <c r="K844" s="1693"/>
      <c r="L844" s="1694"/>
    </row>
    <row r="845" spans="1:12" ht="24.75" customHeight="1" hidden="1" thickBot="1">
      <c r="A845" s="111"/>
      <c r="B845" s="1695" t="s">
        <v>108</v>
      </c>
      <c r="C845" s="1695"/>
      <c r="D845" s="1696"/>
      <c r="E845" s="1697" t="s">
        <v>190</v>
      </c>
      <c r="F845" s="1698"/>
      <c r="G845" s="1698"/>
      <c r="H845" s="1698"/>
      <c r="I845" s="1698"/>
      <c r="J845" s="1698"/>
      <c r="K845" s="1698"/>
      <c r="L845" s="1699"/>
    </row>
    <row r="846" spans="1:12" ht="27.75" customHeight="1" hidden="1" thickBot="1">
      <c r="A846" s="1700" t="s">
        <v>167</v>
      </c>
      <c r="B846" s="1701"/>
      <c r="C846" s="1701"/>
      <c r="D846" s="1701"/>
      <c r="E846" s="1702" t="s">
        <v>168</v>
      </c>
      <c r="F846" s="1330"/>
      <c r="G846" s="1330"/>
      <c r="H846" s="1330"/>
      <c r="I846" s="1330"/>
      <c r="J846" s="1330"/>
      <c r="K846" s="1330"/>
      <c r="L846" s="1331"/>
    </row>
    <row r="847" spans="1:12" ht="18" customHeight="1" hidden="1">
      <c r="A847" s="1678" t="s">
        <v>169</v>
      </c>
      <c r="B847" s="1679"/>
      <c r="C847" s="1680" t="s">
        <v>141</v>
      </c>
      <c r="D847" s="1681"/>
      <c r="E847" s="1680" t="s">
        <v>170</v>
      </c>
      <c r="F847" s="1681"/>
      <c r="G847" s="1680" t="s">
        <v>171</v>
      </c>
      <c r="H847" s="1681"/>
      <c r="I847" s="1680" t="s">
        <v>172</v>
      </c>
      <c r="J847" s="1684"/>
      <c r="K847" s="1681"/>
      <c r="L847" s="1686" t="s">
        <v>179</v>
      </c>
    </row>
    <row r="848" spans="1:12" ht="6" customHeight="1" hidden="1">
      <c r="A848" s="1688" t="s">
        <v>174</v>
      </c>
      <c r="B848" s="1689"/>
      <c r="C848" s="1682"/>
      <c r="D848" s="1683"/>
      <c r="E848" s="1682"/>
      <c r="F848" s="1683"/>
      <c r="G848" s="1682"/>
      <c r="H848" s="1683"/>
      <c r="I848" s="1682"/>
      <c r="J848" s="1685"/>
      <c r="K848" s="1683"/>
      <c r="L848" s="1687"/>
    </row>
    <row r="849" spans="1:12" ht="24" customHeight="1" hidden="1" thickBot="1">
      <c r="A849" s="1690"/>
      <c r="B849" s="1691"/>
      <c r="C849" s="92" t="s">
        <v>145</v>
      </c>
      <c r="D849" s="93" t="s">
        <v>142</v>
      </c>
      <c r="E849" s="92" t="s">
        <v>145</v>
      </c>
      <c r="F849" s="93" t="s">
        <v>142</v>
      </c>
      <c r="G849" s="92" t="s">
        <v>145</v>
      </c>
      <c r="H849" s="93" t="s">
        <v>142</v>
      </c>
      <c r="I849" s="92" t="s">
        <v>145</v>
      </c>
      <c r="J849" s="94" t="s">
        <v>250</v>
      </c>
      <c r="K849" s="93" t="s">
        <v>142</v>
      </c>
      <c r="L849" s="1182"/>
    </row>
    <row r="850" spans="1:12" ht="24" customHeight="1" hidden="1">
      <c r="A850" s="1661">
        <v>2004</v>
      </c>
      <c r="B850" s="1662"/>
      <c r="C850" s="95"/>
      <c r="D850" s="96">
        <v>150</v>
      </c>
      <c r="E850" s="95"/>
      <c r="F850" s="96">
        <v>125</v>
      </c>
      <c r="G850" s="95"/>
      <c r="H850" s="96">
        <v>125</v>
      </c>
      <c r="I850" s="95"/>
      <c r="J850" s="124">
        <f>K850/0.5944653157</f>
        <v>193.45115175405007</v>
      </c>
      <c r="K850" s="96">
        <v>115</v>
      </c>
      <c r="L850" s="99">
        <f>(K850/F850)*100</f>
        <v>92</v>
      </c>
    </row>
    <row r="851" spans="1:12" ht="24" customHeight="1" hidden="1" thickBot="1">
      <c r="A851" s="1669">
        <v>2005</v>
      </c>
      <c r="B851" s="1670"/>
      <c r="C851" s="112"/>
      <c r="D851" s="113">
        <v>165</v>
      </c>
      <c r="E851" s="112"/>
      <c r="F851" s="113">
        <v>50</v>
      </c>
      <c r="G851" s="112"/>
      <c r="H851" s="113">
        <v>50</v>
      </c>
      <c r="I851" s="112"/>
      <c r="J851" s="124">
        <f>K851/0.5883686916</f>
        <v>35.69190594233175</v>
      </c>
      <c r="K851" s="113">
        <v>21</v>
      </c>
      <c r="L851" s="110">
        <f>(K851/F851)*100</f>
        <v>42</v>
      </c>
    </row>
    <row r="852" spans="1:12" ht="24" customHeight="1" hidden="1" thickBot="1">
      <c r="A852" s="1671"/>
      <c r="B852" s="1672"/>
      <c r="C852" s="106"/>
      <c r="D852" s="107"/>
      <c r="E852" s="106"/>
      <c r="F852" s="107"/>
      <c r="G852" s="106"/>
      <c r="H852" s="107"/>
      <c r="I852" s="108" t="s">
        <v>142</v>
      </c>
      <c r="J852" s="108">
        <f>SUM(J850:J851)</f>
        <v>229.14305769638182</v>
      </c>
      <c r="K852" s="109">
        <f>SUM(K850:K851)</f>
        <v>136</v>
      </c>
      <c r="L852" s="120"/>
    </row>
    <row r="853" ht="12.75" customHeight="1" hidden="1"/>
    <row r="854" spans="1:12" ht="19.5" customHeight="1" hidden="1">
      <c r="A854" s="1673" t="s">
        <v>175</v>
      </c>
      <c r="B854" s="1674"/>
      <c r="C854" s="1674"/>
      <c r="D854" s="1674"/>
      <c r="E854" s="1674"/>
      <c r="F854" s="1674"/>
      <c r="G854" s="1674"/>
      <c r="H854" s="1674"/>
      <c r="I854" s="1674"/>
      <c r="J854" s="1674"/>
      <c r="K854" s="1674"/>
      <c r="L854" s="1674"/>
    </row>
    <row r="855" s="84" customFormat="1" ht="12.75" customHeight="1" hidden="1"/>
    <row r="856" s="84" customFormat="1" ht="12.75" customHeight="1" hidden="1"/>
    <row r="857" spans="1:12" s="85" customFormat="1" ht="22.5" customHeight="1" hidden="1">
      <c r="A857" s="1240" t="s">
        <v>160</v>
      </c>
      <c r="B857" s="1240"/>
      <c r="C857" s="1675"/>
      <c r="D857" s="1675"/>
      <c r="E857" s="1675"/>
      <c r="F857" s="1675"/>
      <c r="G857" s="1675"/>
      <c r="H857" s="1675"/>
      <c r="I857" s="1675"/>
      <c r="J857" s="1675"/>
      <c r="K857" s="1675"/>
      <c r="L857" s="1675"/>
    </row>
    <row r="858" spans="12:14" ht="12.75" customHeight="1" hidden="1">
      <c r="L858" s="87"/>
      <c r="M858" s="87"/>
      <c r="N858" s="87"/>
    </row>
    <row r="859" spans="9:14" ht="12.75" customHeight="1" hidden="1" thickBot="1">
      <c r="I859" s="88"/>
      <c r="J859" s="88"/>
      <c r="K859" s="88"/>
      <c r="L859" s="89"/>
      <c r="M859" s="87"/>
      <c r="N859" s="87"/>
    </row>
    <row r="860" spans="1:12" ht="24.75" customHeight="1" hidden="1">
      <c r="A860" s="1703" t="s">
        <v>161</v>
      </c>
      <c r="B860" s="1704"/>
      <c r="C860" s="1704"/>
      <c r="D860" s="1705"/>
      <c r="E860" s="1706" t="s">
        <v>127</v>
      </c>
      <c r="F860" s="1707"/>
      <c r="G860" s="1707"/>
      <c r="H860" s="1707"/>
      <c r="I860" s="1707"/>
      <c r="J860" s="1707"/>
      <c r="K860" s="1707"/>
      <c r="L860" s="1708"/>
    </row>
    <row r="861" spans="1:12" ht="24.75" customHeight="1" hidden="1">
      <c r="A861" s="1709" t="s">
        <v>162</v>
      </c>
      <c r="B861" s="1710"/>
      <c r="C861" s="1710"/>
      <c r="D861" s="1711"/>
      <c r="E861" s="1692" t="s">
        <v>42</v>
      </c>
      <c r="F861" s="1693"/>
      <c r="G861" s="1693"/>
      <c r="H861" s="1693"/>
      <c r="I861" s="1693"/>
      <c r="J861" s="1693"/>
      <c r="K861" s="1693"/>
      <c r="L861" s="1694"/>
    </row>
    <row r="862" spans="1:12" ht="24.75" customHeight="1" hidden="1">
      <c r="A862" s="1715" t="s">
        <v>104</v>
      </c>
      <c r="B862" s="1716"/>
      <c r="C862" s="1716"/>
      <c r="D862" s="1717"/>
      <c r="E862" s="1720" t="s">
        <v>200</v>
      </c>
      <c r="F862" s="1721"/>
      <c r="G862" s="1721"/>
      <c r="H862" s="1721"/>
      <c r="I862" s="1721"/>
      <c r="J862" s="1721"/>
      <c r="K862" s="1721"/>
      <c r="L862" s="1722"/>
    </row>
    <row r="863" spans="1:12" ht="24.75" customHeight="1" hidden="1">
      <c r="A863" s="90"/>
      <c r="B863" s="1659" t="s">
        <v>105</v>
      </c>
      <c r="C863" s="1659"/>
      <c r="D863" s="1660"/>
      <c r="E863" s="1723" t="s">
        <v>214</v>
      </c>
      <c r="F863" s="1724"/>
      <c r="G863" s="1724"/>
      <c r="H863" s="1724"/>
      <c r="I863" s="1724"/>
      <c r="J863" s="1724"/>
      <c r="K863" s="1724"/>
      <c r="L863" s="1725"/>
    </row>
    <row r="864" spans="1:12" ht="24.75" customHeight="1" hidden="1">
      <c r="A864" s="90"/>
      <c r="B864" s="1659" t="s">
        <v>106</v>
      </c>
      <c r="C864" s="1659"/>
      <c r="D864" s="1660"/>
      <c r="E864" s="1692"/>
      <c r="F864" s="1693"/>
      <c r="G864" s="1693"/>
      <c r="H864" s="1693"/>
      <c r="I864" s="1693"/>
      <c r="J864" s="1693"/>
      <c r="K864" s="1693"/>
      <c r="L864" s="1694"/>
    </row>
    <row r="865" spans="1:12" ht="24.75" customHeight="1" hidden="1">
      <c r="A865" s="90" t="s">
        <v>164</v>
      </c>
      <c r="B865" s="1659" t="s">
        <v>107</v>
      </c>
      <c r="C865" s="1659"/>
      <c r="D865" s="1660"/>
      <c r="E865" s="1692" t="s">
        <v>165</v>
      </c>
      <c r="F865" s="1693"/>
      <c r="G865" s="1693"/>
      <c r="H865" s="1693"/>
      <c r="I865" s="1693"/>
      <c r="J865" s="1693"/>
      <c r="K865" s="1693"/>
      <c r="L865" s="1694"/>
    </row>
    <row r="866" spans="1:12" ht="24.75" customHeight="1" hidden="1">
      <c r="A866" s="90"/>
      <c r="B866" s="1659" t="s">
        <v>166</v>
      </c>
      <c r="C866" s="1659"/>
      <c r="D866" s="1660"/>
      <c r="E866" s="1692" t="s">
        <v>215</v>
      </c>
      <c r="F866" s="1693"/>
      <c r="G866" s="1693"/>
      <c r="H866" s="1693"/>
      <c r="I866" s="1693"/>
      <c r="J866" s="1693"/>
      <c r="K866" s="1693"/>
      <c r="L866" s="1694"/>
    </row>
    <row r="867" spans="1:12" ht="24.75" customHeight="1" hidden="1" thickBot="1">
      <c r="A867" s="111"/>
      <c r="B867" s="1695" t="s">
        <v>108</v>
      </c>
      <c r="C867" s="1695"/>
      <c r="D867" s="1696"/>
      <c r="E867" s="1697" t="s">
        <v>190</v>
      </c>
      <c r="F867" s="1698"/>
      <c r="G867" s="1698"/>
      <c r="H867" s="1698"/>
      <c r="I867" s="1698"/>
      <c r="J867" s="1698"/>
      <c r="K867" s="1698"/>
      <c r="L867" s="1699"/>
    </row>
    <row r="868" spans="1:12" ht="27.75" customHeight="1" hidden="1" thickBot="1">
      <c r="A868" s="1700" t="s">
        <v>167</v>
      </c>
      <c r="B868" s="1701"/>
      <c r="C868" s="1701"/>
      <c r="D868" s="1701"/>
      <c r="E868" s="1702" t="s">
        <v>168</v>
      </c>
      <c r="F868" s="1330"/>
      <c r="G868" s="1330"/>
      <c r="H868" s="1330"/>
      <c r="I868" s="1330"/>
      <c r="J868" s="1330"/>
      <c r="K868" s="1330"/>
      <c r="L868" s="1331"/>
    </row>
    <row r="869" spans="1:12" ht="18" customHeight="1" hidden="1">
      <c r="A869" s="1678" t="s">
        <v>169</v>
      </c>
      <c r="B869" s="1679"/>
      <c r="C869" s="1680" t="s">
        <v>141</v>
      </c>
      <c r="D869" s="1681"/>
      <c r="E869" s="1680" t="s">
        <v>170</v>
      </c>
      <c r="F869" s="1681"/>
      <c r="G869" s="1680" t="s">
        <v>171</v>
      </c>
      <c r="H869" s="1681"/>
      <c r="I869" s="1680" t="s">
        <v>172</v>
      </c>
      <c r="J869" s="1684"/>
      <c r="K869" s="1681"/>
      <c r="L869" s="1686" t="s">
        <v>179</v>
      </c>
    </row>
    <row r="870" spans="1:12" ht="6" customHeight="1" hidden="1">
      <c r="A870" s="1688" t="s">
        <v>174</v>
      </c>
      <c r="B870" s="1689"/>
      <c r="C870" s="1682"/>
      <c r="D870" s="1683"/>
      <c r="E870" s="1682"/>
      <c r="F870" s="1683"/>
      <c r="G870" s="1682"/>
      <c r="H870" s="1683"/>
      <c r="I870" s="1682"/>
      <c r="J870" s="1685"/>
      <c r="K870" s="1683"/>
      <c r="L870" s="1687"/>
    </row>
    <row r="871" spans="1:12" ht="24" customHeight="1" hidden="1" thickBot="1">
      <c r="A871" s="1690"/>
      <c r="B871" s="1691"/>
      <c r="C871" s="92" t="s">
        <v>145</v>
      </c>
      <c r="D871" s="93" t="s">
        <v>142</v>
      </c>
      <c r="E871" s="92" t="s">
        <v>145</v>
      </c>
      <c r="F871" s="93" t="s">
        <v>142</v>
      </c>
      <c r="G871" s="92" t="s">
        <v>145</v>
      </c>
      <c r="H871" s="93" t="s">
        <v>142</v>
      </c>
      <c r="I871" s="92" t="s">
        <v>145</v>
      </c>
      <c r="J871" s="94" t="s">
        <v>250</v>
      </c>
      <c r="K871" s="93" t="s">
        <v>142</v>
      </c>
      <c r="L871" s="1182"/>
    </row>
    <row r="872" spans="1:12" ht="24" customHeight="1" hidden="1">
      <c r="A872" s="1661">
        <v>2004</v>
      </c>
      <c r="B872" s="1662"/>
      <c r="C872" s="95"/>
      <c r="D872" s="96">
        <v>350</v>
      </c>
      <c r="E872" s="95"/>
      <c r="F872" s="96">
        <v>180</v>
      </c>
      <c r="G872" s="95"/>
      <c r="H872" s="96">
        <v>180</v>
      </c>
      <c r="I872" s="95"/>
      <c r="J872" s="124">
        <f>K872/0.5944653157</f>
        <v>1.6821839282960878</v>
      </c>
      <c r="K872" s="96">
        <v>1</v>
      </c>
      <c r="L872" s="99">
        <f>(K872/F872)*100</f>
        <v>0.5555555555555556</v>
      </c>
    </row>
    <row r="873" spans="1:12" ht="24" customHeight="1" hidden="1">
      <c r="A873" s="1663">
        <v>2005</v>
      </c>
      <c r="B873" s="1664"/>
      <c r="C873" s="100"/>
      <c r="D873" s="101">
        <v>378</v>
      </c>
      <c r="E873" s="100"/>
      <c r="F873" s="101">
        <v>150</v>
      </c>
      <c r="G873" s="100"/>
      <c r="H873" s="101">
        <v>322</v>
      </c>
      <c r="I873" s="100"/>
      <c r="J873" s="124">
        <f>K873/0.5883686916</f>
        <v>516.6828288794692</v>
      </c>
      <c r="K873" s="101">
        <v>304</v>
      </c>
      <c r="L873" s="104">
        <f>(K873/F873)*100</f>
        <v>202.66666666666669</v>
      </c>
    </row>
    <row r="874" spans="1:12" ht="24" customHeight="1" hidden="1">
      <c r="A874" s="1663">
        <v>2006</v>
      </c>
      <c r="B874" s="1664"/>
      <c r="C874" s="100"/>
      <c r="D874" s="101">
        <v>486</v>
      </c>
      <c r="E874" s="100"/>
      <c r="F874" s="101">
        <v>165</v>
      </c>
      <c r="G874" s="100"/>
      <c r="H874" s="101">
        <v>158</v>
      </c>
      <c r="I874" s="100"/>
      <c r="J874" s="142">
        <f>K874/0.6591466335</f>
        <v>236.6696453741351</v>
      </c>
      <c r="K874" s="101">
        <v>156</v>
      </c>
      <c r="L874" s="104">
        <f>(K874/F874)*100</f>
        <v>94.54545454545455</v>
      </c>
    </row>
    <row r="875" spans="1:12" ht="24" customHeight="1" hidden="1" thickBot="1">
      <c r="A875" s="1669">
        <v>2007</v>
      </c>
      <c r="B875" s="1670"/>
      <c r="C875" s="112"/>
      <c r="D875" s="113">
        <v>600</v>
      </c>
      <c r="E875" s="112"/>
      <c r="F875" s="113">
        <v>90</v>
      </c>
      <c r="G875" s="112"/>
      <c r="H875" s="113">
        <v>80</v>
      </c>
      <c r="I875" s="112"/>
      <c r="J875" s="124">
        <f>K875/0.6518266698</f>
        <v>115.06126317754419</v>
      </c>
      <c r="K875" s="113">
        <v>75</v>
      </c>
      <c r="L875" s="110">
        <f>(K875/F875)*100</f>
        <v>83.33333333333334</v>
      </c>
    </row>
    <row r="876" spans="1:12" ht="24" customHeight="1" hidden="1" thickBot="1">
      <c r="A876" s="1671"/>
      <c r="B876" s="1672"/>
      <c r="C876" s="106"/>
      <c r="D876" s="107"/>
      <c r="E876" s="106"/>
      <c r="F876" s="107"/>
      <c r="G876" s="106"/>
      <c r="H876" s="107"/>
      <c r="I876" s="108" t="s">
        <v>142</v>
      </c>
      <c r="J876" s="108">
        <f>SUM(J872:J875)</f>
        <v>870.0959213594446</v>
      </c>
      <c r="K876" s="109">
        <f>SUM(K872:K875)</f>
        <v>536</v>
      </c>
      <c r="L876" s="120"/>
    </row>
    <row r="877" ht="12.75" customHeight="1" hidden="1"/>
    <row r="878" spans="1:12" ht="19.5" customHeight="1" hidden="1">
      <c r="A878" s="1673" t="s">
        <v>175</v>
      </c>
      <c r="B878" s="1674"/>
      <c r="C878" s="1674"/>
      <c r="D878" s="1674"/>
      <c r="E878" s="1674"/>
      <c r="F878" s="1674"/>
      <c r="G878" s="1674"/>
      <c r="H878" s="1674"/>
      <c r="I878" s="1674"/>
      <c r="J878" s="1674"/>
      <c r="K878" s="1674"/>
      <c r="L878" s="1674"/>
    </row>
    <row r="879" ht="12.75" hidden="1"/>
    <row r="880" ht="12.75" hidden="1"/>
    <row r="881" ht="12.75" hidden="1"/>
    <row r="882" ht="12.75" hidden="1"/>
    <row r="883" ht="12.75" hidden="1"/>
    <row r="884" s="84" customFormat="1" ht="12.75" customHeight="1" hidden="1"/>
    <row r="885" s="84" customFormat="1" ht="12.75" customHeight="1" hidden="1"/>
    <row r="886" s="84" customFormat="1" ht="12.75" customHeight="1" hidden="1"/>
    <row r="887" s="84" customFormat="1" ht="12.75" customHeight="1" hidden="1"/>
    <row r="888" s="84" customFormat="1" ht="12.75" customHeight="1" hidden="1"/>
    <row r="889" s="84" customFormat="1" ht="12.75" customHeight="1" hidden="1"/>
    <row r="890" spans="1:12" s="85" customFormat="1" ht="22.5" customHeight="1" hidden="1">
      <c r="A890" s="1240" t="s">
        <v>160</v>
      </c>
      <c r="B890" s="1240"/>
      <c r="C890" s="1675"/>
      <c r="D890" s="1675"/>
      <c r="E890" s="1675"/>
      <c r="F890" s="1675"/>
      <c r="G890" s="1675"/>
      <c r="H890" s="1675"/>
      <c r="I890" s="1675"/>
      <c r="J890" s="1675"/>
      <c r="K890" s="1675"/>
      <c r="L890" s="1675"/>
    </row>
    <row r="891" spans="12:14" ht="12.75" customHeight="1" hidden="1">
      <c r="L891" s="87"/>
      <c r="M891" s="87"/>
      <c r="N891" s="87"/>
    </row>
    <row r="892" spans="9:14" ht="12.75" customHeight="1" hidden="1" thickBot="1">
      <c r="I892" s="88"/>
      <c r="J892" s="88"/>
      <c r="K892" s="88"/>
      <c r="L892" s="89"/>
      <c r="M892" s="87"/>
      <c r="N892" s="87"/>
    </row>
    <row r="893" spans="1:12" ht="24.75" customHeight="1" hidden="1">
      <c r="A893" s="1703" t="s">
        <v>161</v>
      </c>
      <c r="B893" s="1704"/>
      <c r="C893" s="1704"/>
      <c r="D893" s="1705"/>
      <c r="E893" s="1706" t="s">
        <v>127</v>
      </c>
      <c r="F893" s="1707"/>
      <c r="G893" s="1707"/>
      <c r="H893" s="1707"/>
      <c r="I893" s="1707"/>
      <c r="J893" s="1707"/>
      <c r="K893" s="1707"/>
      <c r="L893" s="1708"/>
    </row>
    <row r="894" spans="1:12" ht="24.75" customHeight="1" hidden="1">
      <c r="A894" s="1709" t="s">
        <v>162</v>
      </c>
      <c r="B894" s="1710"/>
      <c r="C894" s="1710"/>
      <c r="D894" s="1711"/>
      <c r="E894" s="1692" t="s">
        <v>42</v>
      </c>
      <c r="F894" s="1693"/>
      <c r="G894" s="1693"/>
      <c r="H894" s="1693"/>
      <c r="I894" s="1693"/>
      <c r="J894" s="1693"/>
      <c r="K894" s="1693"/>
      <c r="L894" s="1694"/>
    </row>
    <row r="895" spans="1:12" ht="24.75" customHeight="1" hidden="1">
      <c r="A895" s="1715" t="s">
        <v>104</v>
      </c>
      <c r="B895" s="1716"/>
      <c r="C895" s="1716"/>
      <c r="D895" s="1717"/>
      <c r="E895" s="1720" t="s">
        <v>200</v>
      </c>
      <c r="F895" s="1721"/>
      <c r="G895" s="1721"/>
      <c r="H895" s="1721"/>
      <c r="I895" s="1721"/>
      <c r="J895" s="1721"/>
      <c r="K895" s="1721"/>
      <c r="L895" s="1722"/>
    </row>
    <row r="896" spans="1:12" ht="24.75" customHeight="1" hidden="1">
      <c r="A896" s="90"/>
      <c r="B896" s="1659" t="s">
        <v>105</v>
      </c>
      <c r="C896" s="1659"/>
      <c r="D896" s="1660"/>
      <c r="E896" s="1723" t="s">
        <v>216</v>
      </c>
      <c r="F896" s="1724"/>
      <c r="G896" s="1724"/>
      <c r="H896" s="1724"/>
      <c r="I896" s="1724"/>
      <c r="J896" s="1724"/>
      <c r="K896" s="1724"/>
      <c r="L896" s="1725"/>
    </row>
    <row r="897" spans="1:12" ht="24.75" customHeight="1" hidden="1">
      <c r="A897" s="90"/>
      <c r="B897" s="1659" t="s">
        <v>106</v>
      </c>
      <c r="C897" s="1659"/>
      <c r="D897" s="1660"/>
      <c r="E897" s="1692"/>
      <c r="F897" s="1693"/>
      <c r="G897" s="1693"/>
      <c r="H897" s="1693"/>
      <c r="I897" s="1693"/>
      <c r="J897" s="1693"/>
      <c r="K897" s="1693"/>
      <c r="L897" s="1694"/>
    </row>
    <row r="898" spans="1:12" ht="24.75" customHeight="1" hidden="1">
      <c r="A898" s="90" t="s">
        <v>164</v>
      </c>
      <c r="B898" s="1659" t="s">
        <v>107</v>
      </c>
      <c r="C898" s="1659"/>
      <c r="D898" s="1660"/>
      <c r="E898" s="1692" t="s">
        <v>165</v>
      </c>
      <c r="F898" s="1693"/>
      <c r="G898" s="1693"/>
      <c r="H898" s="1693"/>
      <c r="I898" s="1693"/>
      <c r="J898" s="1693"/>
      <c r="K898" s="1693"/>
      <c r="L898" s="1694"/>
    </row>
    <row r="899" spans="1:12" ht="24.75" customHeight="1" hidden="1">
      <c r="A899" s="90"/>
      <c r="B899" s="1659" t="s">
        <v>166</v>
      </c>
      <c r="C899" s="1659"/>
      <c r="D899" s="1660"/>
      <c r="E899" s="1692" t="s">
        <v>217</v>
      </c>
      <c r="F899" s="1693"/>
      <c r="G899" s="1693"/>
      <c r="H899" s="1693"/>
      <c r="I899" s="1693"/>
      <c r="J899" s="1693"/>
      <c r="K899" s="1693"/>
      <c r="L899" s="1694"/>
    </row>
    <row r="900" spans="1:12" ht="24.75" customHeight="1" hidden="1" thickBot="1">
      <c r="A900" s="111"/>
      <c r="B900" s="1695" t="s">
        <v>108</v>
      </c>
      <c r="C900" s="1695"/>
      <c r="D900" s="1696"/>
      <c r="E900" s="1697" t="s">
        <v>190</v>
      </c>
      <c r="F900" s="1698"/>
      <c r="G900" s="1698"/>
      <c r="H900" s="1698"/>
      <c r="I900" s="1698"/>
      <c r="J900" s="1698"/>
      <c r="K900" s="1698"/>
      <c r="L900" s="1699"/>
    </row>
    <row r="901" spans="1:12" ht="27.75" customHeight="1" hidden="1" thickBot="1">
      <c r="A901" s="1700" t="s">
        <v>167</v>
      </c>
      <c r="B901" s="1701"/>
      <c r="C901" s="1701"/>
      <c r="D901" s="1701"/>
      <c r="E901" s="1702" t="s">
        <v>168</v>
      </c>
      <c r="F901" s="1330"/>
      <c r="G901" s="1330"/>
      <c r="H901" s="1330"/>
      <c r="I901" s="1330"/>
      <c r="J901" s="1330"/>
      <c r="K901" s="1330"/>
      <c r="L901" s="1331"/>
    </row>
    <row r="902" spans="1:12" ht="18" customHeight="1" hidden="1">
      <c r="A902" s="1678" t="s">
        <v>169</v>
      </c>
      <c r="B902" s="1679"/>
      <c r="C902" s="1680" t="s">
        <v>141</v>
      </c>
      <c r="D902" s="1681"/>
      <c r="E902" s="1680" t="s">
        <v>170</v>
      </c>
      <c r="F902" s="1681"/>
      <c r="G902" s="1680" t="s">
        <v>171</v>
      </c>
      <c r="H902" s="1681"/>
      <c r="I902" s="1680" t="s">
        <v>172</v>
      </c>
      <c r="J902" s="1684"/>
      <c r="K902" s="1681"/>
      <c r="L902" s="1686" t="s">
        <v>179</v>
      </c>
    </row>
    <row r="903" spans="1:12" ht="6" customHeight="1" hidden="1">
      <c r="A903" s="1688" t="s">
        <v>174</v>
      </c>
      <c r="B903" s="1689"/>
      <c r="C903" s="1682"/>
      <c r="D903" s="1683"/>
      <c r="E903" s="1682"/>
      <c r="F903" s="1683"/>
      <c r="G903" s="1682"/>
      <c r="H903" s="1683"/>
      <c r="I903" s="1682"/>
      <c r="J903" s="1685"/>
      <c r="K903" s="1683"/>
      <c r="L903" s="1687"/>
    </row>
    <row r="904" spans="1:12" ht="24" customHeight="1" hidden="1" thickBot="1">
      <c r="A904" s="1690"/>
      <c r="B904" s="1691"/>
      <c r="C904" s="92" t="s">
        <v>145</v>
      </c>
      <c r="D904" s="93" t="s">
        <v>142</v>
      </c>
      <c r="E904" s="92" t="s">
        <v>145</v>
      </c>
      <c r="F904" s="93" t="s">
        <v>142</v>
      </c>
      <c r="G904" s="92" t="s">
        <v>145</v>
      </c>
      <c r="H904" s="93" t="s">
        <v>142</v>
      </c>
      <c r="I904" s="92" t="s">
        <v>145</v>
      </c>
      <c r="J904" s="94" t="s">
        <v>250</v>
      </c>
      <c r="K904" s="93" t="s">
        <v>142</v>
      </c>
      <c r="L904" s="1182"/>
    </row>
    <row r="905" spans="1:12" ht="24" customHeight="1" hidden="1">
      <c r="A905" s="1661">
        <v>2005</v>
      </c>
      <c r="B905" s="1662"/>
      <c r="C905" s="95"/>
      <c r="D905" s="96">
        <v>37</v>
      </c>
      <c r="E905" s="95"/>
      <c r="F905" s="96">
        <v>37</v>
      </c>
      <c r="G905" s="95"/>
      <c r="H905" s="96">
        <v>37</v>
      </c>
      <c r="I905" s="95"/>
      <c r="J905" s="124">
        <f>K905/0.5883686916</f>
        <v>59.48650990388625</v>
      </c>
      <c r="K905" s="96">
        <v>35</v>
      </c>
      <c r="L905" s="99">
        <f>(K905/F905)*100</f>
        <v>94.5945945945946</v>
      </c>
    </row>
    <row r="906" spans="1:12" ht="24" customHeight="1" hidden="1" thickBot="1">
      <c r="A906" s="1669">
        <v>2006</v>
      </c>
      <c r="B906" s="1670"/>
      <c r="C906" s="112"/>
      <c r="D906" s="113">
        <v>42</v>
      </c>
      <c r="E906" s="112"/>
      <c r="F906" s="113">
        <v>4</v>
      </c>
      <c r="G906" s="112"/>
      <c r="H906" s="113">
        <v>5</v>
      </c>
      <c r="I906" s="112"/>
      <c r="J906" s="142">
        <f>K906/0.6591466335</f>
        <v>7.585565556863305</v>
      </c>
      <c r="K906" s="113">
        <v>5</v>
      </c>
      <c r="L906" s="110">
        <f>(K906/F906)*100</f>
        <v>125</v>
      </c>
    </row>
    <row r="907" spans="1:12" ht="24" customHeight="1" hidden="1" thickBot="1">
      <c r="A907" s="1671"/>
      <c r="B907" s="1672"/>
      <c r="C907" s="106"/>
      <c r="D907" s="107"/>
      <c r="E907" s="106"/>
      <c r="F907" s="107"/>
      <c r="G907" s="106"/>
      <c r="H907" s="107"/>
      <c r="I907" s="108" t="s">
        <v>142</v>
      </c>
      <c r="J907" s="108">
        <f>SUM(J905:J906)</f>
        <v>67.07207546074956</v>
      </c>
      <c r="K907" s="109">
        <f>SUM(K905:K906)</f>
        <v>40</v>
      </c>
      <c r="L907" s="120"/>
    </row>
    <row r="908" ht="12.75" customHeight="1" hidden="1"/>
    <row r="909" spans="1:12" ht="19.5" customHeight="1" hidden="1">
      <c r="A909" s="1673" t="s">
        <v>175</v>
      </c>
      <c r="B909" s="1674"/>
      <c r="C909" s="1674"/>
      <c r="D909" s="1674"/>
      <c r="E909" s="1674"/>
      <c r="F909" s="1674"/>
      <c r="G909" s="1674"/>
      <c r="H909" s="1674"/>
      <c r="I909" s="1674"/>
      <c r="J909" s="1674"/>
      <c r="K909" s="1674"/>
      <c r="L909" s="1674"/>
    </row>
    <row r="910" s="84" customFormat="1" ht="12.75" customHeight="1" hidden="1"/>
    <row r="911" s="84" customFormat="1" ht="12.75" customHeight="1" hidden="1"/>
    <row r="912" spans="1:12" s="85" customFormat="1" ht="22.5" customHeight="1" hidden="1">
      <c r="A912" s="1240" t="s">
        <v>160</v>
      </c>
      <c r="B912" s="1240"/>
      <c r="C912" s="1675"/>
      <c r="D912" s="1675"/>
      <c r="E912" s="1675"/>
      <c r="F912" s="1675"/>
      <c r="G912" s="1675"/>
      <c r="H912" s="1675"/>
      <c r="I912" s="1675"/>
      <c r="J912" s="1675"/>
      <c r="K912" s="1675"/>
      <c r="L912" s="1675"/>
    </row>
    <row r="913" spans="12:14" ht="12.75" customHeight="1" hidden="1">
      <c r="L913" s="87"/>
      <c r="M913" s="87"/>
      <c r="N913" s="87"/>
    </row>
    <row r="914" spans="9:14" ht="12.75" customHeight="1" hidden="1" thickBot="1">
      <c r="I914" s="88"/>
      <c r="J914" s="88"/>
      <c r="K914" s="88"/>
      <c r="L914" s="89"/>
      <c r="M914" s="87"/>
      <c r="N914" s="87"/>
    </row>
    <row r="915" spans="1:12" ht="24.75" customHeight="1" hidden="1">
      <c r="A915" s="1703" t="s">
        <v>161</v>
      </c>
      <c r="B915" s="1704"/>
      <c r="C915" s="1704"/>
      <c r="D915" s="1705"/>
      <c r="E915" s="1706" t="s">
        <v>127</v>
      </c>
      <c r="F915" s="1707"/>
      <c r="G915" s="1707"/>
      <c r="H915" s="1707"/>
      <c r="I915" s="1707"/>
      <c r="J915" s="1707"/>
      <c r="K915" s="1707"/>
      <c r="L915" s="1708"/>
    </row>
    <row r="916" spans="1:12" ht="24.75" customHeight="1" hidden="1">
      <c r="A916" s="1709" t="s">
        <v>162</v>
      </c>
      <c r="B916" s="1710"/>
      <c r="C916" s="1710"/>
      <c r="D916" s="1711"/>
      <c r="E916" s="1692" t="s">
        <v>42</v>
      </c>
      <c r="F916" s="1693"/>
      <c r="G916" s="1693"/>
      <c r="H916" s="1693"/>
      <c r="I916" s="1693"/>
      <c r="J916" s="1693"/>
      <c r="K916" s="1693"/>
      <c r="L916" s="1694"/>
    </row>
    <row r="917" spans="1:12" ht="24.75" customHeight="1" hidden="1">
      <c r="A917" s="1715" t="s">
        <v>104</v>
      </c>
      <c r="B917" s="1716"/>
      <c r="C917" s="1716"/>
      <c r="D917" s="1717"/>
      <c r="E917" s="1720" t="s">
        <v>200</v>
      </c>
      <c r="F917" s="1721"/>
      <c r="G917" s="1721"/>
      <c r="H917" s="1721"/>
      <c r="I917" s="1721"/>
      <c r="J917" s="1721"/>
      <c r="K917" s="1721"/>
      <c r="L917" s="1722"/>
    </row>
    <row r="918" spans="1:12" ht="24.75" customHeight="1" hidden="1">
      <c r="A918" s="90"/>
      <c r="B918" s="1659" t="s">
        <v>105</v>
      </c>
      <c r="C918" s="1659"/>
      <c r="D918" s="1660"/>
      <c r="E918" s="1723" t="s">
        <v>218</v>
      </c>
      <c r="F918" s="1724"/>
      <c r="G918" s="1724"/>
      <c r="H918" s="1724"/>
      <c r="I918" s="1724"/>
      <c r="J918" s="1724"/>
      <c r="K918" s="1724"/>
      <c r="L918" s="1725"/>
    </row>
    <row r="919" spans="1:12" ht="24.75" customHeight="1" hidden="1">
      <c r="A919" s="90"/>
      <c r="B919" s="1659" t="s">
        <v>106</v>
      </c>
      <c r="C919" s="1659"/>
      <c r="D919" s="1660"/>
      <c r="E919" s="1692"/>
      <c r="F919" s="1693"/>
      <c r="G919" s="1693"/>
      <c r="H919" s="1693"/>
      <c r="I919" s="1693"/>
      <c r="J919" s="1693"/>
      <c r="K919" s="1693"/>
      <c r="L919" s="1694"/>
    </row>
    <row r="920" spans="1:12" ht="24.75" customHeight="1" hidden="1">
      <c r="A920" s="90" t="s">
        <v>164</v>
      </c>
      <c r="B920" s="1659" t="s">
        <v>107</v>
      </c>
      <c r="C920" s="1659"/>
      <c r="D920" s="1660"/>
      <c r="E920" s="1692" t="s">
        <v>165</v>
      </c>
      <c r="F920" s="1693"/>
      <c r="G920" s="1693"/>
      <c r="H920" s="1693"/>
      <c r="I920" s="1693"/>
      <c r="J920" s="1693"/>
      <c r="K920" s="1693"/>
      <c r="L920" s="1694"/>
    </row>
    <row r="921" spans="1:12" ht="24.75" customHeight="1" hidden="1">
      <c r="A921" s="90"/>
      <c r="B921" s="1659" t="s">
        <v>166</v>
      </c>
      <c r="C921" s="1659"/>
      <c r="D921" s="1660"/>
      <c r="E921" s="1692" t="s">
        <v>217</v>
      </c>
      <c r="F921" s="1693"/>
      <c r="G921" s="1693"/>
      <c r="H921" s="1693"/>
      <c r="I921" s="1693"/>
      <c r="J921" s="1693"/>
      <c r="K921" s="1693"/>
      <c r="L921" s="1694"/>
    </row>
    <row r="922" spans="1:12" ht="24.75" customHeight="1" hidden="1" thickBot="1">
      <c r="A922" s="111"/>
      <c r="B922" s="1695" t="s">
        <v>108</v>
      </c>
      <c r="C922" s="1695"/>
      <c r="D922" s="1696"/>
      <c r="E922" s="1697" t="s">
        <v>190</v>
      </c>
      <c r="F922" s="1698"/>
      <c r="G922" s="1698"/>
      <c r="H922" s="1698"/>
      <c r="I922" s="1698"/>
      <c r="J922" s="1698"/>
      <c r="K922" s="1698"/>
      <c r="L922" s="1699"/>
    </row>
    <row r="923" spans="1:12" ht="27.75" customHeight="1" hidden="1" thickBot="1">
      <c r="A923" s="1700" t="s">
        <v>167</v>
      </c>
      <c r="B923" s="1701"/>
      <c r="C923" s="1701"/>
      <c r="D923" s="1701"/>
      <c r="E923" s="1702" t="s">
        <v>168</v>
      </c>
      <c r="F923" s="1330"/>
      <c r="G923" s="1330"/>
      <c r="H923" s="1330"/>
      <c r="I923" s="1330"/>
      <c r="J923" s="1330"/>
      <c r="K923" s="1330"/>
      <c r="L923" s="1331"/>
    </row>
    <row r="924" spans="1:12" ht="18" customHeight="1" hidden="1">
      <c r="A924" s="1678" t="s">
        <v>169</v>
      </c>
      <c r="B924" s="1679"/>
      <c r="C924" s="1680" t="s">
        <v>141</v>
      </c>
      <c r="D924" s="1681"/>
      <c r="E924" s="1680" t="s">
        <v>170</v>
      </c>
      <c r="F924" s="1681"/>
      <c r="G924" s="1680" t="s">
        <v>171</v>
      </c>
      <c r="H924" s="1681"/>
      <c r="I924" s="1680" t="s">
        <v>172</v>
      </c>
      <c r="J924" s="1684"/>
      <c r="K924" s="1681"/>
      <c r="L924" s="1686" t="s">
        <v>179</v>
      </c>
    </row>
    <row r="925" spans="1:12" ht="6" customHeight="1" hidden="1">
      <c r="A925" s="1688" t="s">
        <v>174</v>
      </c>
      <c r="B925" s="1689"/>
      <c r="C925" s="1682"/>
      <c r="D925" s="1683"/>
      <c r="E925" s="1682"/>
      <c r="F925" s="1683"/>
      <c r="G925" s="1682"/>
      <c r="H925" s="1683"/>
      <c r="I925" s="1682"/>
      <c r="J925" s="1685"/>
      <c r="K925" s="1683"/>
      <c r="L925" s="1687"/>
    </row>
    <row r="926" spans="1:12" ht="24" customHeight="1" hidden="1" thickBot="1">
      <c r="A926" s="1690"/>
      <c r="B926" s="1691"/>
      <c r="C926" s="92" t="s">
        <v>145</v>
      </c>
      <c r="D926" s="93" t="s">
        <v>142</v>
      </c>
      <c r="E926" s="92" t="s">
        <v>145</v>
      </c>
      <c r="F926" s="93" t="s">
        <v>142</v>
      </c>
      <c r="G926" s="92" t="s">
        <v>145</v>
      </c>
      <c r="H926" s="93" t="s">
        <v>142</v>
      </c>
      <c r="I926" s="92" t="s">
        <v>145</v>
      </c>
      <c r="J926" s="94" t="s">
        <v>250</v>
      </c>
      <c r="K926" s="93" t="s">
        <v>142</v>
      </c>
      <c r="L926" s="1182"/>
    </row>
    <row r="927" spans="1:12" ht="24" customHeight="1" hidden="1">
      <c r="A927" s="1661">
        <v>2005</v>
      </c>
      <c r="B927" s="1662"/>
      <c r="C927" s="95"/>
      <c r="D927" s="96">
        <v>85</v>
      </c>
      <c r="E927" s="95"/>
      <c r="F927" s="96">
        <v>85</v>
      </c>
      <c r="G927" s="95"/>
      <c r="H927" s="96">
        <v>85</v>
      </c>
      <c r="I927" s="95"/>
      <c r="J927" s="124">
        <f>K927/0.5883686916</f>
        <v>135.96916549459715</v>
      </c>
      <c r="K927" s="96">
        <v>80</v>
      </c>
      <c r="L927" s="99">
        <f>(K927/F927)*100</f>
        <v>94.11764705882352</v>
      </c>
    </row>
    <row r="928" spans="1:12" ht="24" customHeight="1" hidden="1" thickBot="1">
      <c r="A928" s="1669">
        <v>2006</v>
      </c>
      <c r="B928" s="1670"/>
      <c r="C928" s="112"/>
      <c r="D928" s="113">
        <v>108</v>
      </c>
      <c r="E928" s="112"/>
      <c r="F928" s="113">
        <v>21</v>
      </c>
      <c r="G928" s="112"/>
      <c r="H928" s="113">
        <v>21</v>
      </c>
      <c r="I928" s="112"/>
      <c r="J928" s="142">
        <f>K928/0.6591466335</f>
        <v>31.859375338825878</v>
      </c>
      <c r="K928" s="113">
        <v>21</v>
      </c>
      <c r="L928" s="110">
        <f>(K928/F928)*100</f>
        <v>100</v>
      </c>
    </row>
    <row r="929" spans="1:12" ht="24" customHeight="1" hidden="1" thickBot="1">
      <c r="A929" s="1671"/>
      <c r="B929" s="1672"/>
      <c r="C929" s="106"/>
      <c r="D929" s="107"/>
      <c r="E929" s="106"/>
      <c r="F929" s="107"/>
      <c r="G929" s="106"/>
      <c r="H929" s="107"/>
      <c r="I929" s="108" t="s">
        <v>142</v>
      </c>
      <c r="J929" s="108">
        <f>SUM(J927:J928)</f>
        <v>167.82854083342303</v>
      </c>
      <c r="K929" s="109">
        <f>SUM(K927:K928)</f>
        <v>101</v>
      </c>
      <c r="L929" s="120"/>
    </row>
    <row r="930" ht="12.75" customHeight="1" hidden="1"/>
    <row r="931" spans="1:12" ht="19.5" customHeight="1" hidden="1">
      <c r="A931" s="1673" t="s">
        <v>175</v>
      </c>
      <c r="B931" s="1674"/>
      <c r="C931" s="1674"/>
      <c r="D931" s="1674"/>
      <c r="E931" s="1674"/>
      <c r="F931" s="1674"/>
      <c r="G931" s="1674"/>
      <c r="H931" s="1674"/>
      <c r="I931" s="1674"/>
      <c r="J931" s="1674"/>
      <c r="K931" s="1674"/>
      <c r="L931" s="1674"/>
    </row>
    <row r="932" ht="12.75" hidden="1"/>
    <row r="933" ht="12.75" hidden="1"/>
    <row r="934" ht="12.75" hidden="1"/>
    <row r="935" ht="12.75" hidden="1"/>
    <row r="936" ht="12.75" hidden="1"/>
    <row r="937" ht="12.75" hidden="1"/>
    <row r="938" ht="12.75" hidden="1"/>
    <row r="939" s="84" customFormat="1" ht="12.75" customHeight="1" hidden="1"/>
    <row r="940" s="84" customFormat="1" ht="12.75" customHeight="1" hidden="1"/>
    <row r="941" s="84" customFormat="1" ht="12.75" customHeight="1" hidden="1"/>
    <row r="942" s="84" customFormat="1" ht="12.75" customHeight="1" hidden="1"/>
    <row r="943" s="84" customFormat="1" ht="12.75" customHeight="1" hidden="1"/>
    <row r="944" s="84" customFormat="1" ht="12.75" customHeight="1" hidden="1"/>
    <row r="945" s="84" customFormat="1" ht="12.75" customHeight="1" hidden="1"/>
    <row r="946" s="84" customFormat="1" ht="12.75" customHeight="1" hidden="1"/>
    <row r="947" spans="1:12" s="85" customFormat="1" ht="22.5" customHeight="1" hidden="1">
      <c r="A947" s="1240" t="s">
        <v>160</v>
      </c>
      <c r="B947" s="1240"/>
      <c r="C947" s="1675"/>
      <c r="D947" s="1675"/>
      <c r="E947" s="1675"/>
      <c r="F947" s="1675"/>
      <c r="G947" s="1675"/>
      <c r="H947" s="1675"/>
      <c r="I947" s="1675"/>
      <c r="J947" s="1675"/>
      <c r="K947" s="1675"/>
      <c r="L947" s="1675"/>
    </row>
    <row r="948" spans="12:14" ht="12.75" customHeight="1" hidden="1">
      <c r="L948" s="87"/>
      <c r="M948" s="87"/>
      <c r="N948" s="87"/>
    </row>
    <row r="949" spans="9:14" ht="12.75" customHeight="1" hidden="1" thickBot="1">
      <c r="I949" s="88"/>
      <c r="J949" s="88"/>
      <c r="K949" s="88"/>
      <c r="L949" s="89"/>
      <c r="M949" s="87"/>
      <c r="N949" s="87"/>
    </row>
    <row r="950" spans="1:12" ht="24.75" customHeight="1" hidden="1">
      <c r="A950" s="1703" t="s">
        <v>161</v>
      </c>
      <c r="B950" s="1704"/>
      <c r="C950" s="1704"/>
      <c r="D950" s="1705"/>
      <c r="E950" s="1706" t="s">
        <v>127</v>
      </c>
      <c r="F950" s="1707"/>
      <c r="G950" s="1707"/>
      <c r="H950" s="1707"/>
      <c r="I950" s="1707"/>
      <c r="J950" s="1707"/>
      <c r="K950" s="1707"/>
      <c r="L950" s="1708"/>
    </row>
    <row r="951" spans="1:12" ht="24.75" customHeight="1" hidden="1">
      <c r="A951" s="1709" t="s">
        <v>162</v>
      </c>
      <c r="B951" s="1710"/>
      <c r="C951" s="1710"/>
      <c r="D951" s="1711"/>
      <c r="E951" s="1692" t="s">
        <v>42</v>
      </c>
      <c r="F951" s="1693"/>
      <c r="G951" s="1693"/>
      <c r="H951" s="1693"/>
      <c r="I951" s="1693"/>
      <c r="J951" s="1693"/>
      <c r="K951" s="1693"/>
      <c r="L951" s="1694"/>
    </row>
    <row r="952" spans="1:12" ht="24.75" customHeight="1" hidden="1">
      <c r="A952" s="1715" t="s">
        <v>104</v>
      </c>
      <c r="B952" s="1716"/>
      <c r="C952" s="1716"/>
      <c r="D952" s="1717"/>
      <c r="E952" s="1720" t="s">
        <v>200</v>
      </c>
      <c r="F952" s="1721"/>
      <c r="G952" s="1721"/>
      <c r="H952" s="1721"/>
      <c r="I952" s="1721"/>
      <c r="J952" s="1721"/>
      <c r="K952" s="1721"/>
      <c r="L952" s="1722"/>
    </row>
    <row r="953" spans="1:12" ht="24.75" customHeight="1" hidden="1">
      <c r="A953" s="90"/>
      <c r="B953" s="1659" t="s">
        <v>105</v>
      </c>
      <c r="C953" s="1659"/>
      <c r="D953" s="1660"/>
      <c r="E953" s="1723" t="s">
        <v>219</v>
      </c>
      <c r="F953" s="1724"/>
      <c r="G953" s="1724"/>
      <c r="H953" s="1724"/>
      <c r="I953" s="1724"/>
      <c r="J953" s="1724"/>
      <c r="K953" s="1724"/>
      <c r="L953" s="1725"/>
    </row>
    <row r="954" spans="1:12" ht="24.75" customHeight="1" hidden="1">
      <c r="A954" s="90"/>
      <c r="B954" s="1659" t="s">
        <v>106</v>
      </c>
      <c r="C954" s="1659"/>
      <c r="D954" s="1660"/>
      <c r="E954" s="1692"/>
      <c r="F954" s="1693"/>
      <c r="G954" s="1693"/>
      <c r="H954" s="1693"/>
      <c r="I954" s="1693"/>
      <c r="J954" s="1693"/>
      <c r="K954" s="1693"/>
      <c r="L954" s="1694"/>
    </row>
    <row r="955" spans="1:12" ht="24.75" customHeight="1" hidden="1">
      <c r="A955" s="90" t="s">
        <v>164</v>
      </c>
      <c r="B955" s="1659" t="s">
        <v>107</v>
      </c>
      <c r="C955" s="1659"/>
      <c r="D955" s="1660"/>
      <c r="E955" s="1692" t="s">
        <v>165</v>
      </c>
      <c r="F955" s="1693"/>
      <c r="G955" s="1693"/>
      <c r="H955" s="1693"/>
      <c r="I955" s="1693"/>
      <c r="J955" s="1693"/>
      <c r="K955" s="1693"/>
      <c r="L955" s="1694"/>
    </row>
    <row r="956" spans="1:12" ht="24.75" customHeight="1" hidden="1">
      <c r="A956" s="90"/>
      <c r="B956" s="1659" t="s">
        <v>166</v>
      </c>
      <c r="C956" s="1659"/>
      <c r="D956" s="1660"/>
      <c r="E956" s="1692" t="s">
        <v>217</v>
      </c>
      <c r="F956" s="1693"/>
      <c r="G956" s="1693"/>
      <c r="H956" s="1693"/>
      <c r="I956" s="1693"/>
      <c r="J956" s="1693"/>
      <c r="K956" s="1693"/>
      <c r="L956" s="1694"/>
    </row>
    <row r="957" spans="1:12" ht="24.75" customHeight="1" hidden="1" thickBot="1">
      <c r="A957" s="111"/>
      <c r="B957" s="1695" t="s">
        <v>108</v>
      </c>
      <c r="C957" s="1695"/>
      <c r="D957" s="1696"/>
      <c r="E957" s="1697" t="s">
        <v>190</v>
      </c>
      <c r="F957" s="1698"/>
      <c r="G957" s="1698"/>
      <c r="H957" s="1698"/>
      <c r="I957" s="1698"/>
      <c r="J957" s="1698"/>
      <c r="K957" s="1698"/>
      <c r="L957" s="1699"/>
    </row>
    <row r="958" spans="1:12" ht="27.75" customHeight="1" hidden="1" thickBot="1">
      <c r="A958" s="1700" t="s">
        <v>167</v>
      </c>
      <c r="B958" s="1701"/>
      <c r="C958" s="1701"/>
      <c r="D958" s="1701"/>
      <c r="E958" s="1702" t="s">
        <v>168</v>
      </c>
      <c r="F958" s="1330"/>
      <c r="G958" s="1330"/>
      <c r="H958" s="1330"/>
      <c r="I958" s="1330"/>
      <c r="J958" s="1330"/>
      <c r="K958" s="1330"/>
      <c r="L958" s="1331"/>
    </row>
    <row r="959" spans="1:12" ht="18" customHeight="1" hidden="1">
      <c r="A959" s="1678" t="s">
        <v>169</v>
      </c>
      <c r="B959" s="1679"/>
      <c r="C959" s="1680" t="s">
        <v>141</v>
      </c>
      <c r="D959" s="1681"/>
      <c r="E959" s="1680" t="s">
        <v>170</v>
      </c>
      <c r="F959" s="1681"/>
      <c r="G959" s="1680" t="s">
        <v>171</v>
      </c>
      <c r="H959" s="1681"/>
      <c r="I959" s="1680" t="s">
        <v>172</v>
      </c>
      <c r="J959" s="1684"/>
      <c r="K959" s="1681"/>
      <c r="L959" s="1686" t="s">
        <v>179</v>
      </c>
    </row>
    <row r="960" spans="1:12" ht="6" customHeight="1" hidden="1">
      <c r="A960" s="1688" t="s">
        <v>174</v>
      </c>
      <c r="B960" s="1689"/>
      <c r="C960" s="1682"/>
      <c r="D960" s="1683"/>
      <c r="E960" s="1682"/>
      <c r="F960" s="1683"/>
      <c r="G960" s="1682"/>
      <c r="H960" s="1683"/>
      <c r="I960" s="1682"/>
      <c r="J960" s="1685"/>
      <c r="K960" s="1683"/>
      <c r="L960" s="1687"/>
    </row>
    <row r="961" spans="1:12" ht="24" customHeight="1" hidden="1" thickBot="1">
      <c r="A961" s="1690"/>
      <c r="B961" s="1691"/>
      <c r="C961" s="92" t="s">
        <v>145</v>
      </c>
      <c r="D961" s="93" t="s">
        <v>142</v>
      </c>
      <c r="E961" s="92" t="s">
        <v>145</v>
      </c>
      <c r="F961" s="93" t="s">
        <v>142</v>
      </c>
      <c r="G961" s="92" t="s">
        <v>145</v>
      </c>
      <c r="H961" s="93" t="s">
        <v>142</v>
      </c>
      <c r="I961" s="92" t="s">
        <v>145</v>
      </c>
      <c r="J961" s="94" t="s">
        <v>250</v>
      </c>
      <c r="K961" s="93" t="s">
        <v>142</v>
      </c>
      <c r="L961" s="1182"/>
    </row>
    <row r="962" spans="1:12" ht="24" customHeight="1" hidden="1">
      <c r="A962" s="1661">
        <v>2005</v>
      </c>
      <c r="B962" s="1662"/>
      <c r="C962" s="95"/>
      <c r="D962" s="96">
        <v>33</v>
      </c>
      <c r="E962" s="95"/>
      <c r="F962" s="96">
        <v>33</v>
      </c>
      <c r="G962" s="95"/>
      <c r="H962" s="96">
        <v>33</v>
      </c>
      <c r="I962" s="95"/>
      <c r="J962" s="124">
        <f>K962/0.5883686916</f>
        <v>50.988437060473935</v>
      </c>
      <c r="K962" s="96">
        <v>30</v>
      </c>
      <c r="L962" s="99">
        <f>(K962/F962)*100</f>
        <v>90.9090909090909</v>
      </c>
    </row>
    <row r="963" spans="1:12" ht="24" customHeight="1" hidden="1" thickBot="1">
      <c r="A963" s="1669">
        <v>2006</v>
      </c>
      <c r="B963" s="1670"/>
      <c r="C963" s="112"/>
      <c r="D963" s="113">
        <v>44</v>
      </c>
      <c r="E963" s="112"/>
      <c r="F963" s="113">
        <v>10</v>
      </c>
      <c r="G963" s="112"/>
      <c r="H963" s="113">
        <v>10</v>
      </c>
      <c r="I963" s="112"/>
      <c r="J963" s="142">
        <f>K963/0.6591466335</f>
        <v>15.17113111372661</v>
      </c>
      <c r="K963" s="113">
        <v>10</v>
      </c>
      <c r="L963" s="110">
        <f>(K963/F963)*100</f>
        <v>100</v>
      </c>
    </row>
    <row r="964" spans="1:12" ht="24" customHeight="1" hidden="1" thickBot="1">
      <c r="A964" s="1671"/>
      <c r="B964" s="1672"/>
      <c r="C964" s="106"/>
      <c r="D964" s="107"/>
      <c r="E964" s="106"/>
      <c r="F964" s="107"/>
      <c r="G964" s="106"/>
      <c r="H964" s="107"/>
      <c r="I964" s="108" t="s">
        <v>142</v>
      </c>
      <c r="J964" s="108">
        <f>SUM(J962:J963)</f>
        <v>66.15956817420054</v>
      </c>
      <c r="K964" s="109">
        <f>SUM(K962:K963)</f>
        <v>40</v>
      </c>
      <c r="L964" s="120"/>
    </row>
    <row r="965" ht="12.75" customHeight="1" hidden="1"/>
    <row r="966" spans="1:12" ht="19.5" customHeight="1" hidden="1">
      <c r="A966" s="1673" t="s">
        <v>175</v>
      </c>
      <c r="B966" s="1674"/>
      <c r="C966" s="1674"/>
      <c r="D966" s="1674"/>
      <c r="E966" s="1674"/>
      <c r="F966" s="1674"/>
      <c r="G966" s="1674"/>
      <c r="H966" s="1674"/>
      <c r="I966" s="1674"/>
      <c r="J966" s="1674"/>
      <c r="K966" s="1674"/>
      <c r="L966" s="1674"/>
    </row>
    <row r="967" s="84" customFormat="1" ht="12.75" customHeight="1" hidden="1"/>
    <row r="968" s="84" customFormat="1" ht="12.75" customHeight="1" hidden="1"/>
    <row r="969" spans="1:12" s="85" customFormat="1" ht="22.5" customHeight="1" hidden="1">
      <c r="A969" s="1240" t="s">
        <v>160</v>
      </c>
      <c r="B969" s="1240"/>
      <c r="C969" s="1675"/>
      <c r="D969" s="1675"/>
      <c r="E969" s="1675"/>
      <c r="F969" s="1675"/>
      <c r="G969" s="1675"/>
      <c r="H969" s="1675"/>
      <c r="I969" s="1675"/>
      <c r="J969" s="1675"/>
      <c r="K969" s="1675"/>
      <c r="L969" s="1675"/>
    </row>
    <row r="970" spans="12:14" ht="12.75" customHeight="1" hidden="1">
      <c r="L970" s="87"/>
      <c r="M970" s="87"/>
      <c r="N970" s="87"/>
    </row>
    <row r="971" spans="9:14" ht="12.75" customHeight="1" hidden="1" thickBot="1">
      <c r="I971" s="88"/>
      <c r="J971" s="88"/>
      <c r="K971" s="88"/>
      <c r="L971" s="89"/>
      <c r="M971" s="87"/>
      <c r="N971" s="87"/>
    </row>
    <row r="972" spans="1:12" ht="24.75" customHeight="1" hidden="1">
      <c r="A972" s="1703" t="s">
        <v>161</v>
      </c>
      <c r="B972" s="1704"/>
      <c r="C972" s="1704"/>
      <c r="D972" s="1705"/>
      <c r="E972" s="1706" t="s">
        <v>127</v>
      </c>
      <c r="F972" s="1707"/>
      <c r="G972" s="1707"/>
      <c r="H972" s="1707"/>
      <c r="I972" s="1707"/>
      <c r="J972" s="1707"/>
      <c r="K972" s="1707"/>
      <c r="L972" s="1708"/>
    </row>
    <row r="973" spans="1:12" ht="24.75" customHeight="1" hidden="1">
      <c r="A973" s="1709" t="s">
        <v>162</v>
      </c>
      <c r="B973" s="1710"/>
      <c r="C973" s="1710"/>
      <c r="D973" s="1711"/>
      <c r="E973" s="1692" t="s">
        <v>42</v>
      </c>
      <c r="F973" s="1693"/>
      <c r="G973" s="1693"/>
      <c r="H973" s="1693"/>
      <c r="I973" s="1693"/>
      <c r="J973" s="1693"/>
      <c r="K973" s="1693"/>
      <c r="L973" s="1694"/>
    </row>
    <row r="974" spans="1:12" ht="24.75" customHeight="1" hidden="1">
      <c r="A974" s="1715" t="s">
        <v>104</v>
      </c>
      <c r="B974" s="1716"/>
      <c r="C974" s="1716"/>
      <c r="D974" s="1717"/>
      <c r="E974" s="1720" t="s">
        <v>200</v>
      </c>
      <c r="F974" s="1721"/>
      <c r="G974" s="1721"/>
      <c r="H974" s="1721"/>
      <c r="I974" s="1721"/>
      <c r="J974" s="1721"/>
      <c r="K974" s="1721"/>
      <c r="L974" s="1722"/>
    </row>
    <row r="975" spans="1:12" ht="24.75" customHeight="1" hidden="1">
      <c r="A975" s="90"/>
      <c r="B975" s="1659" t="s">
        <v>105</v>
      </c>
      <c r="C975" s="1659"/>
      <c r="D975" s="1660"/>
      <c r="E975" s="1723" t="s">
        <v>220</v>
      </c>
      <c r="F975" s="1724"/>
      <c r="G975" s="1724"/>
      <c r="H975" s="1724"/>
      <c r="I975" s="1724"/>
      <c r="J975" s="1724"/>
      <c r="K975" s="1724"/>
      <c r="L975" s="1725"/>
    </row>
    <row r="976" spans="1:12" ht="24.75" customHeight="1" hidden="1">
      <c r="A976" s="90"/>
      <c r="B976" s="1659" t="s">
        <v>106</v>
      </c>
      <c r="C976" s="1659"/>
      <c r="D976" s="1660"/>
      <c r="E976" s="1692"/>
      <c r="F976" s="1693"/>
      <c r="G976" s="1693"/>
      <c r="H976" s="1693"/>
      <c r="I976" s="1693"/>
      <c r="J976" s="1693"/>
      <c r="K976" s="1693"/>
      <c r="L976" s="1694"/>
    </row>
    <row r="977" spans="1:12" ht="24.75" customHeight="1" hidden="1">
      <c r="A977" s="90" t="s">
        <v>164</v>
      </c>
      <c r="B977" s="1659" t="s">
        <v>107</v>
      </c>
      <c r="C977" s="1659"/>
      <c r="D977" s="1660"/>
      <c r="E977" s="1692" t="s">
        <v>165</v>
      </c>
      <c r="F977" s="1693"/>
      <c r="G977" s="1693"/>
      <c r="H977" s="1693"/>
      <c r="I977" s="1693"/>
      <c r="J977" s="1693"/>
      <c r="K977" s="1693"/>
      <c r="L977" s="1694"/>
    </row>
    <row r="978" spans="1:12" ht="24.75" customHeight="1" hidden="1">
      <c r="A978" s="90"/>
      <c r="B978" s="1659" t="s">
        <v>166</v>
      </c>
      <c r="C978" s="1659"/>
      <c r="D978" s="1660"/>
      <c r="E978" s="1692" t="s">
        <v>221</v>
      </c>
      <c r="F978" s="1693"/>
      <c r="G978" s="1693"/>
      <c r="H978" s="1693"/>
      <c r="I978" s="1693"/>
      <c r="J978" s="1693"/>
      <c r="K978" s="1693"/>
      <c r="L978" s="1694"/>
    </row>
    <row r="979" spans="1:12" ht="24.75" customHeight="1" hidden="1" thickBot="1">
      <c r="A979" s="111"/>
      <c r="B979" s="1695" t="s">
        <v>108</v>
      </c>
      <c r="C979" s="1695"/>
      <c r="D979" s="1696"/>
      <c r="E979" s="1697" t="s">
        <v>190</v>
      </c>
      <c r="F979" s="1698"/>
      <c r="G979" s="1698"/>
      <c r="H979" s="1698"/>
      <c r="I979" s="1698"/>
      <c r="J979" s="1698"/>
      <c r="K979" s="1698"/>
      <c r="L979" s="1699"/>
    </row>
    <row r="980" spans="1:12" ht="27.75" customHeight="1" hidden="1" thickBot="1">
      <c r="A980" s="1700" t="s">
        <v>167</v>
      </c>
      <c r="B980" s="1701"/>
      <c r="C980" s="1701"/>
      <c r="D980" s="1701"/>
      <c r="E980" s="1702" t="s">
        <v>168</v>
      </c>
      <c r="F980" s="1330"/>
      <c r="G980" s="1330"/>
      <c r="H980" s="1330"/>
      <c r="I980" s="1330"/>
      <c r="J980" s="1330"/>
      <c r="K980" s="1330"/>
      <c r="L980" s="1331"/>
    </row>
    <row r="981" spans="1:12" ht="18" customHeight="1" hidden="1">
      <c r="A981" s="1678" t="s">
        <v>169</v>
      </c>
      <c r="B981" s="1679"/>
      <c r="C981" s="1680" t="s">
        <v>141</v>
      </c>
      <c r="D981" s="1681"/>
      <c r="E981" s="1680" t="s">
        <v>170</v>
      </c>
      <c r="F981" s="1681"/>
      <c r="G981" s="1680" t="s">
        <v>171</v>
      </c>
      <c r="H981" s="1681"/>
      <c r="I981" s="1680" t="s">
        <v>172</v>
      </c>
      <c r="J981" s="1684"/>
      <c r="K981" s="1681"/>
      <c r="L981" s="1686" t="s">
        <v>179</v>
      </c>
    </row>
    <row r="982" spans="1:12" ht="6" customHeight="1" hidden="1">
      <c r="A982" s="1688" t="s">
        <v>174</v>
      </c>
      <c r="B982" s="1689"/>
      <c r="C982" s="1682"/>
      <c r="D982" s="1683"/>
      <c r="E982" s="1682"/>
      <c r="F982" s="1683"/>
      <c r="G982" s="1682"/>
      <c r="H982" s="1683"/>
      <c r="I982" s="1682"/>
      <c r="J982" s="1685"/>
      <c r="K982" s="1683"/>
      <c r="L982" s="1687"/>
    </row>
    <row r="983" spans="1:12" ht="24" customHeight="1" hidden="1" thickBot="1">
      <c r="A983" s="1690"/>
      <c r="B983" s="1691"/>
      <c r="C983" s="92" t="s">
        <v>145</v>
      </c>
      <c r="D983" s="93" t="s">
        <v>142</v>
      </c>
      <c r="E983" s="92" t="s">
        <v>145</v>
      </c>
      <c r="F983" s="93" t="s">
        <v>142</v>
      </c>
      <c r="G983" s="92" t="s">
        <v>145</v>
      </c>
      <c r="H983" s="93" t="s">
        <v>142</v>
      </c>
      <c r="I983" s="92" t="s">
        <v>145</v>
      </c>
      <c r="J983" s="94" t="s">
        <v>250</v>
      </c>
      <c r="K983" s="93" t="s">
        <v>142</v>
      </c>
      <c r="L983" s="1182"/>
    </row>
    <row r="984" spans="1:12" ht="24" customHeight="1" hidden="1">
      <c r="A984" s="1661">
        <v>2005</v>
      </c>
      <c r="B984" s="1662"/>
      <c r="C984" s="95"/>
      <c r="D984" s="96">
        <v>170</v>
      </c>
      <c r="E984" s="95"/>
      <c r="F984" s="96">
        <v>140</v>
      </c>
      <c r="G984" s="95"/>
      <c r="H984" s="96">
        <v>140</v>
      </c>
      <c r="I984" s="95"/>
      <c r="J984" s="124">
        <f>K984/0.5883686916</f>
        <v>234.54681047818008</v>
      </c>
      <c r="K984" s="96">
        <v>138</v>
      </c>
      <c r="L984" s="99">
        <f>(K984/F984)*100</f>
        <v>98.57142857142858</v>
      </c>
    </row>
    <row r="985" spans="1:12" ht="24" customHeight="1" hidden="1">
      <c r="A985" s="1663">
        <v>2006</v>
      </c>
      <c r="B985" s="1664"/>
      <c r="C985" s="100"/>
      <c r="D985" s="101">
        <v>178</v>
      </c>
      <c r="E985" s="100"/>
      <c r="F985" s="101">
        <v>35</v>
      </c>
      <c r="G985" s="100"/>
      <c r="H985" s="101">
        <v>35</v>
      </c>
      <c r="I985" s="100"/>
      <c r="J985" s="142">
        <f>K985/0.6591466335</f>
        <v>27.308036004707894</v>
      </c>
      <c r="K985" s="101">
        <v>18</v>
      </c>
      <c r="L985" s="104">
        <f>(K985/F985)*100</f>
        <v>51.42857142857142</v>
      </c>
    </row>
    <row r="986" spans="1:12" ht="24" customHeight="1" hidden="1" thickBot="1">
      <c r="A986" s="1669">
        <v>2007</v>
      </c>
      <c r="B986" s="1670"/>
      <c r="C986" s="112"/>
      <c r="D986" s="113">
        <v>205</v>
      </c>
      <c r="E986" s="112"/>
      <c r="F986" s="113">
        <v>0</v>
      </c>
      <c r="G986" s="112"/>
      <c r="H986" s="113">
        <v>17</v>
      </c>
      <c r="I986" s="112"/>
      <c r="J986" s="124">
        <f>K986/0.6518266698</f>
        <v>23.012252635508837</v>
      </c>
      <c r="K986" s="113">
        <v>15</v>
      </c>
      <c r="L986" s="110">
        <v>0</v>
      </c>
    </row>
    <row r="987" spans="1:12" ht="24" customHeight="1" hidden="1" thickBot="1">
      <c r="A987" s="1671"/>
      <c r="B987" s="1672"/>
      <c r="C987" s="106"/>
      <c r="D987" s="107"/>
      <c r="E987" s="106"/>
      <c r="F987" s="107"/>
      <c r="G987" s="106"/>
      <c r="H987" s="107"/>
      <c r="I987" s="108" t="s">
        <v>142</v>
      </c>
      <c r="J987" s="108">
        <f>SUM(J984:J986)</f>
        <v>284.8670991183968</v>
      </c>
      <c r="K987" s="109">
        <f>SUM(K984:K986)</f>
        <v>171</v>
      </c>
      <c r="L987" s="120"/>
    </row>
    <row r="988" ht="12.75" customHeight="1" hidden="1"/>
    <row r="989" spans="1:12" ht="19.5" customHeight="1" hidden="1">
      <c r="A989" s="1673" t="s">
        <v>175</v>
      </c>
      <c r="B989" s="1674"/>
      <c r="C989" s="1674"/>
      <c r="D989" s="1674"/>
      <c r="E989" s="1674"/>
      <c r="F989" s="1674"/>
      <c r="G989" s="1674"/>
      <c r="H989" s="1674"/>
      <c r="I989" s="1674"/>
      <c r="J989" s="1674"/>
      <c r="K989" s="1674"/>
      <c r="L989" s="1674"/>
    </row>
    <row r="990" ht="12.75" hidden="1"/>
    <row r="991" ht="12.75" hidden="1"/>
    <row r="992" ht="12.75" hidden="1"/>
    <row r="993" ht="12.75" hidden="1"/>
    <row r="994" ht="12.75" hidden="1"/>
    <row r="995" ht="12.75" hidden="1"/>
    <row r="996" s="84" customFormat="1" ht="12.75" customHeight="1" hidden="1"/>
    <row r="997" s="84" customFormat="1" ht="12.75" customHeight="1" hidden="1"/>
    <row r="998" s="84" customFormat="1" ht="12.75" customHeight="1" hidden="1"/>
    <row r="999" s="84" customFormat="1" ht="12.75" customHeight="1" hidden="1"/>
    <row r="1000" s="84" customFormat="1" ht="12.75" customHeight="1" hidden="1"/>
    <row r="1001" s="84" customFormat="1" ht="12.75" customHeight="1" hidden="1"/>
    <row r="1002" s="84" customFormat="1" ht="12.75" customHeight="1" hidden="1"/>
    <row r="1003" spans="1:12" s="85" customFormat="1" ht="22.5" customHeight="1" hidden="1">
      <c r="A1003" s="1240" t="s">
        <v>160</v>
      </c>
      <c r="B1003" s="1240"/>
      <c r="C1003" s="1675"/>
      <c r="D1003" s="1675"/>
      <c r="E1003" s="1675"/>
      <c r="F1003" s="1675"/>
      <c r="G1003" s="1675"/>
      <c r="H1003" s="1675"/>
      <c r="I1003" s="1675"/>
      <c r="J1003" s="1675"/>
      <c r="K1003" s="1675"/>
      <c r="L1003" s="1675"/>
    </row>
    <row r="1004" spans="12:14" ht="12.75" customHeight="1" hidden="1">
      <c r="L1004" s="87"/>
      <c r="M1004" s="87"/>
      <c r="N1004" s="87"/>
    </row>
    <row r="1005" spans="9:14" ht="12.75" customHeight="1" hidden="1" thickBot="1">
      <c r="I1005" s="88"/>
      <c r="J1005" s="88"/>
      <c r="K1005" s="88"/>
      <c r="L1005" s="89"/>
      <c r="M1005" s="87"/>
      <c r="N1005" s="87"/>
    </row>
    <row r="1006" spans="1:12" ht="24.75" customHeight="1" hidden="1">
      <c r="A1006" s="1703" t="s">
        <v>161</v>
      </c>
      <c r="B1006" s="1704"/>
      <c r="C1006" s="1704"/>
      <c r="D1006" s="1705"/>
      <c r="E1006" s="1706" t="s">
        <v>127</v>
      </c>
      <c r="F1006" s="1707"/>
      <c r="G1006" s="1707"/>
      <c r="H1006" s="1707"/>
      <c r="I1006" s="1707"/>
      <c r="J1006" s="1707"/>
      <c r="K1006" s="1707"/>
      <c r="L1006" s="1708"/>
    </row>
    <row r="1007" spans="1:12" ht="24.75" customHeight="1" hidden="1">
      <c r="A1007" s="1709" t="s">
        <v>162</v>
      </c>
      <c r="B1007" s="1710"/>
      <c r="C1007" s="1710"/>
      <c r="D1007" s="1711"/>
      <c r="E1007" s="1692" t="s">
        <v>42</v>
      </c>
      <c r="F1007" s="1693"/>
      <c r="G1007" s="1693"/>
      <c r="H1007" s="1693"/>
      <c r="I1007" s="1693"/>
      <c r="J1007" s="1693"/>
      <c r="K1007" s="1693"/>
      <c r="L1007" s="1694"/>
    </row>
    <row r="1008" spans="1:12" ht="24.75" customHeight="1" hidden="1">
      <c r="A1008" s="1715" t="s">
        <v>104</v>
      </c>
      <c r="B1008" s="1716"/>
      <c r="C1008" s="1716"/>
      <c r="D1008" s="1717"/>
      <c r="E1008" s="1720" t="s">
        <v>200</v>
      </c>
      <c r="F1008" s="1721"/>
      <c r="G1008" s="1721"/>
      <c r="H1008" s="1721"/>
      <c r="I1008" s="1721"/>
      <c r="J1008" s="1721"/>
      <c r="K1008" s="1721"/>
      <c r="L1008" s="1722"/>
    </row>
    <row r="1009" spans="1:12" ht="24.75" customHeight="1" hidden="1">
      <c r="A1009" s="90"/>
      <c r="B1009" s="1659" t="s">
        <v>105</v>
      </c>
      <c r="C1009" s="1659"/>
      <c r="D1009" s="1660"/>
      <c r="E1009" s="1723" t="s">
        <v>222</v>
      </c>
      <c r="F1009" s="1724"/>
      <c r="G1009" s="1724"/>
      <c r="H1009" s="1724"/>
      <c r="I1009" s="1724"/>
      <c r="J1009" s="1724"/>
      <c r="K1009" s="1724"/>
      <c r="L1009" s="1725"/>
    </row>
    <row r="1010" spans="1:12" ht="24.75" customHeight="1" hidden="1">
      <c r="A1010" s="90"/>
      <c r="B1010" s="1659" t="s">
        <v>106</v>
      </c>
      <c r="C1010" s="1659"/>
      <c r="D1010" s="1660"/>
      <c r="E1010" s="1692"/>
      <c r="F1010" s="1693"/>
      <c r="G1010" s="1693"/>
      <c r="H1010" s="1693"/>
      <c r="I1010" s="1693"/>
      <c r="J1010" s="1693"/>
      <c r="K1010" s="1693"/>
      <c r="L1010" s="1694"/>
    </row>
    <row r="1011" spans="1:12" ht="24.75" customHeight="1" hidden="1">
      <c r="A1011" s="90" t="s">
        <v>164</v>
      </c>
      <c r="B1011" s="1659" t="s">
        <v>107</v>
      </c>
      <c r="C1011" s="1659"/>
      <c r="D1011" s="1660"/>
      <c r="E1011" s="1692" t="s">
        <v>165</v>
      </c>
      <c r="F1011" s="1693"/>
      <c r="G1011" s="1693"/>
      <c r="H1011" s="1693"/>
      <c r="I1011" s="1693"/>
      <c r="J1011" s="1693"/>
      <c r="K1011" s="1693"/>
      <c r="L1011" s="1694"/>
    </row>
    <row r="1012" spans="1:12" ht="24.75" customHeight="1" hidden="1">
      <c r="A1012" s="90"/>
      <c r="B1012" s="1659" t="s">
        <v>166</v>
      </c>
      <c r="C1012" s="1659"/>
      <c r="D1012" s="1660"/>
      <c r="E1012" s="1692" t="s">
        <v>221</v>
      </c>
      <c r="F1012" s="1693"/>
      <c r="G1012" s="1693"/>
      <c r="H1012" s="1693"/>
      <c r="I1012" s="1693"/>
      <c r="J1012" s="1693"/>
      <c r="K1012" s="1693"/>
      <c r="L1012" s="1694"/>
    </row>
    <row r="1013" spans="1:12" ht="24.75" customHeight="1" hidden="1" thickBot="1">
      <c r="A1013" s="111"/>
      <c r="B1013" s="1695" t="s">
        <v>108</v>
      </c>
      <c r="C1013" s="1695"/>
      <c r="D1013" s="1696"/>
      <c r="E1013" s="1697" t="s">
        <v>190</v>
      </c>
      <c r="F1013" s="1698"/>
      <c r="G1013" s="1698"/>
      <c r="H1013" s="1698"/>
      <c r="I1013" s="1698"/>
      <c r="J1013" s="1698"/>
      <c r="K1013" s="1698"/>
      <c r="L1013" s="1699"/>
    </row>
    <row r="1014" spans="1:12" ht="27.75" customHeight="1" hidden="1" thickBot="1">
      <c r="A1014" s="1700" t="s">
        <v>167</v>
      </c>
      <c r="B1014" s="1701"/>
      <c r="C1014" s="1701"/>
      <c r="D1014" s="1701"/>
      <c r="E1014" s="1702" t="s">
        <v>168</v>
      </c>
      <c r="F1014" s="1330"/>
      <c r="G1014" s="1330"/>
      <c r="H1014" s="1330"/>
      <c r="I1014" s="1330"/>
      <c r="J1014" s="1330"/>
      <c r="K1014" s="1330"/>
      <c r="L1014" s="1331"/>
    </row>
    <row r="1015" spans="1:12" ht="18" customHeight="1" hidden="1">
      <c r="A1015" s="1678" t="s">
        <v>169</v>
      </c>
      <c r="B1015" s="1679"/>
      <c r="C1015" s="1680" t="s">
        <v>141</v>
      </c>
      <c r="D1015" s="1681"/>
      <c r="E1015" s="1680" t="s">
        <v>170</v>
      </c>
      <c r="F1015" s="1681"/>
      <c r="G1015" s="1680" t="s">
        <v>171</v>
      </c>
      <c r="H1015" s="1681"/>
      <c r="I1015" s="1680" t="s">
        <v>172</v>
      </c>
      <c r="J1015" s="1684"/>
      <c r="K1015" s="1681"/>
      <c r="L1015" s="1686" t="s">
        <v>179</v>
      </c>
    </row>
    <row r="1016" spans="1:12" ht="6" customHeight="1" hidden="1">
      <c r="A1016" s="1688" t="s">
        <v>174</v>
      </c>
      <c r="B1016" s="1689"/>
      <c r="C1016" s="1682"/>
      <c r="D1016" s="1683"/>
      <c r="E1016" s="1682"/>
      <c r="F1016" s="1683"/>
      <c r="G1016" s="1682"/>
      <c r="H1016" s="1683"/>
      <c r="I1016" s="1682"/>
      <c r="J1016" s="1685"/>
      <c r="K1016" s="1683"/>
      <c r="L1016" s="1687"/>
    </row>
    <row r="1017" spans="1:12" ht="24" customHeight="1" hidden="1" thickBot="1">
      <c r="A1017" s="1690"/>
      <c r="B1017" s="1691"/>
      <c r="C1017" s="92" t="s">
        <v>145</v>
      </c>
      <c r="D1017" s="93" t="s">
        <v>142</v>
      </c>
      <c r="E1017" s="92" t="s">
        <v>145</v>
      </c>
      <c r="F1017" s="93" t="s">
        <v>142</v>
      </c>
      <c r="G1017" s="92" t="s">
        <v>145</v>
      </c>
      <c r="H1017" s="93" t="s">
        <v>142</v>
      </c>
      <c r="I1017" s="92" t="s">
        <v>145</v>
      </c>
      <c r="J1017" s="94" t="s">
        <v>250</v>
      </c>
      <c r="K1017" s="93" t="s">
        <v>142</v>
      </c>
      <c r="L1017" s="1182"/>
    </row>
    <row r="1018" spans="1:12" ht="24" customHeight="1" hidden="1">
      <c r="A1018" s="1661">
        <v>2005</v>
      </c>
      <c r="B1018" s="1662"/>
      <c r="C1018" s="95"/>
      <c r="D1018" s="96">
        <v>250</v>
      </c>
      <c r="E1018" s="95"/>
      <c r="F1018" s="96">
        <v>210</v>
      </c>
      <c r="G1018" s="95"/>
      <c r="H1018" s="96">
        <v>210</v>
      </c>
      <c r="I1018" s="95"/>
      <c r="J1018" s="124">
        <f>K1018/0.5883686916</f>
        <v>322.9267680496682</v>
      </c>
      <c r="K1018" s="96">
        <v>190</v>
      </c>
      <c r="L1018" s="99">
        <f>(K1018/F1018)*100</f>
        <v>90.47619047619048</v>
      </c>
    </row>
    <row r="1019" spans="1:12" ht="24" customHeight="1" hidden="1">
      <c r="A1019" s="1663">
        <v>2006</v>
      </c>
      <c r="B1019" s="1664"/>
      <c r="C1019" s="100"/>
      <c r="D1019" s="101">
        <v>265</v>
      </c>
      <c r="E1019" s="100"/>
      <c r="F1019" s="101">
        <v>51</v>
      </c>
      <c r="G1019" s="100"/>
      <c r="H1019" s="101">
        <v>51</v>
      </c>
      <c r="I1019" s="100"/>
      <c r="J1019" s="142">
        <f>K1019/0.6591466335</f>
        <v>75.85565556863304</v>
      </c>
      <c r="K1019" s="101">
        <v>50</v>
      </c>
      <c r="L1019" s="104">
        <f>(K1019/F1019)*100</f>
        <v>98.0392156862745</v>
      </c>
    </row>
    <row r="1020" spans="1:12" ht="24" customHeight="1" hidden="1" thickBot="1">
      <c r="A1020" s="1669">
        <v>2007</v>
      </c>
      <c r="B1020" s="1670"/>
      <c r="C1020" s="112"/>
      <c r="D1020" s="113">
        <v>400</v>
      </c>
      <c r="E1020" s="112"/>
      <c r="F1020" s="113">
        <v>120</v>
      </c>
      <c r="G1020" s="112"/>
      <c r="H1020" s="113">
        <v>120</v>
      </c>
      <c r="I1020" s="112"/>
      <c r="J1020" s="124">
        <f>K1020/0.6518266698</f>
        <v>173.3589698541666</v>
      </c>
      <c r="K1020" s="113">
        <v>113</v>
      </c>
      <c r="L1020" s="110">
        <f>(K1020/F1020)*100</f>
        <v>94.16666666666667</v>
      </c>
    </row>
    <row r="1021" spans="1:12" ht="24" customHeight="1" hidden="1" thickBot="1">
      <c r="A1021" s="1671"/>
      <c r="B1021" s="1672"/>
      <c r="C1021" s="106"/>
      <c r="D1021" s="107"/>
      <c r="E1021" s="106"/>
      <c r="F1021" s="107"/>
      <c r="G1021" s="106"/>
      <c r="H1021" s="107"/>
      <c r="I1021" s="108" t="s">
        <v>142</v>
      </c>
      <c r="J1021" s="108">
        <f>SUM(J1018:J1020)</f>
        <v>572.1413934724678</v>
      </c>
      <c r="K1021" s="109">
        <f>SUM(K1018:K1020)</f>
        <v>353</v>
      </c>
      <c r="L1021" s="120"/>
    </row>
    <row r="1022" ht="12.75" customHeight="1" hidden="1"/>
    <row r="1023" spans="1:12" ht="19.5" customHeight="1" hidden="1">
      <c r="A1023" s="1673" t="s">
        <v>175</v>
      </c>
      <c r="B1023" s="1674"/>
      <c r="C1023" s="1674"/>
      <c r="D1023" s="1674"/>
      <c r="E1023" s="1674"/>
      <c r="F1023" s="1674"/>
      <c r="G1023" s="1674"/>
      <c r="H1023" s="1674"/>
      <c r="I1023" s="1674"/>
      <c r="J1023" s="1674"/>
      <c r="K1023" s="1674"/>
      <c r="L1023" s="1674"/>
    </row>
    <row r="1024" s="84" customFormat="1" ht="12.75" customHeight="1" hidden="1"/>
    <row r="1025" s="84" customFormat="1" ht="12.75" customHeight="1" hidden="1"/>
    <row r="1026" spans="1:12" s="85" customFormat="1" ht="22.5" customHeight="1" hidden="1">
      <c r="A1026" s="1240" t="s">
        <v>160</v>
      </c>
      <c r="B1026" s="1240"/>
      <c r="C1026" s="1675"/>
      <c r="D1026" s="1675"/>
      <c r="E1026" s="1675"/>
      <c r="F1026" s="1675"/>
      <c r="G1026" s="1675"/>
      <c r="H1026" s="1675"/>
      <c r="I1026" s="1675"/>
      <c r="J1026" s="1675"/>
      <c r="K1026" s="1675"/>
      <c r="L1026" s="1675"/>
    </row>
    <row r="1027" spans="12:14" ht="12.75" customHeight="1" hidden="1">
      <c r="L1027" s="87"/>
      <c r="M1027" s="87"/>
      <c r="N1027" s="87"/>
    </row>
    <row r="1028" spans="9:14" ht="12.75" customHeight="1" hidden="1" thickBot="1">
      <c r="I1028" s="88"/>
      <c r="J1028" s="88"/>
      <c r="K1028" s="88"/>
      <c r="L1028" s="89"/>
      <c r="M1028" s="87"/>
      <c r="N1028" s="87"/>
    </row>
    <row r="1029" spans="1:12" ht="24.75" customHeight="1" hidden="1">
      <c r="A1029" s="1703" t="s">
        <v>161</v>
      </c>
      <c r="B1029" s="1704"/>
      <c r="C1029" s="1704"/>
      <c r="D1029" s="1705"/>
      <c r="E1029" s="1706" t="s">
        <v>127</v>
      </c>
      <c r="F1029" s="1707"/>
      <c r="G1029" s="1707"/>
      <c r="H1029" s="1707"/>
      <c r="I1029" s="1707"/>
      <c r="J1029" s="1707"/>
      <c r="K1029" s="1707"/>
      <c r="L1029" s="1708"/>
    </row>
    <row r="1030" spans="1:12" ht="24.75" customHeight="1" hidden="1">
      <c r="A1030" s="1709" t="s">
        <v>162</v>
      </c>
      <c r="B1030" s="1710"/>
      <c r="C1030" s="1710"/>
      <c r="D1030" s="1711"/>
      <c r="E1030" s="1692" t="s">
        <v>42</v>
      </c>
      <c r="F1030" s="1693"/>
      <c r="G1030" s="1693"/>
      <c r="H1030" s="1693"/>
      <c r="I1030" s="1693"/>
      <c r="J1030" s="1693"/>
      <c r="K1030" s="1693"/>
      <c r="L1030" s="1694"/>
    </row>
    <row r="1031" spans="1:12" ht="24.75" customHeight="1" hidden="1">
      <c r="A1031" s="1715" t="s">
        <v>104</v>
      </c>
      <c r="B1031" s="1716"/>
      <c r="C1031" s="1716"/>
      <c r="D1031" s="1717"/>
      <c r="E1031" s="1720" t="s">
        <v>200</v>
      </c>
      <c r="F1031" s="1721"/>
      <c r="G1031" s="1721"/>
      <c r="H1031" s="1721"/>
      <c r="I1031" s="1721"/>
      <c r="J1031" s="1721"/>
      <c r="K1031" s="1721"/>
      <c r="L1031" s="1722"/>
    </row>
    <row r="1032" spans="1:12" ht="24.75" customHeight="1" hidden="1">
      <c r="A1032" s="90"/>
      <c r="B1032" s="1659" t="s">
        <v>105</v>
      </c>
      <c r="C1032" s="1659"/>
      <c r="D1032" s="1660"/>
      <c r="E1032" s="1723" t="s">
        <v>223</v>
      </c>
      <c r="F1032" s="1724"/>
      <c r="G1032" s="1724"/>
      <c r="H1032" s="1724"/>
      <c r="I1032" s="1724"/>
      <c r="J1032" s="1724"/>
      <c r="K1032" s="1724"/>
      <c r="L1032" s="1725"/>
    </row>
    <row r="1033" spans="1:12" ht="24.75" customHeight="1" hidden="1">
      <c r="A1033" s="90"/>
      <c r="B1033" s="1659" t="s">
        <v>106</v>
      </c>
      <c r="C1033" s="1659"/>
      <c r="D1033" s="1660"/>
      <c r="E1033" s="1692"/>
      <c r="F1033" s="1693"/>
      <c r="G1033" s="1693"/>
      <c r="H1033" s="1693"/>
      <c r="I1033" s="1693"/>
      <c r="J1033" s="1693"/>
      <c r="K1033" s="1693"/>
      <c r="L1033" s="1694"/>
    </row>
    <row r="1034" spans="1:12" ht="24.75" customHeight="1" hidden="1">
      <c r="A1034" s="90" t="s">
        <v>164</v>
      </c>
      <c r="B1034" s="1659" t="s">
        <v>107</v>
      </c>
      <c r="C1034" s="1659"/>
      <c r="D1034" s="1660"/>
      <c r="E1034" s="1692" t="s">
        <v>165</v>
      </c>
      <c r="F1034" s="1693"/>
      <c r="G1034" s="1693"/>
      <c r="H1034" s="1693"/>
      <c r="I1034" s="1693"/>
      <c r="J1034" s="1693"/>
      <c r="K1034" s="1693"/>
      <c r="L1034" s="1694"/>
    </row>
    <row r="1035" spans="1:12" ht="24.75" customHeight="1" hidden="1">
      <c r="A1035" s="90"/>
      <c r="B1035" s="1659" t="s">
        <v>166</v>
      </c>
      <c r="C1035" s="1659"/>
      <c r="D1035" s="1660"/>
      <c r="E1035" s="1692" t="s">
        <v>221</v>
      </c>
      <c r="F1035" s="1693"/>
      <c r="G1035" s="1693"/>
      <c r="H1035" s="1693"/>
      <c r="I1035" s="1693"/>
      <c r="J1035" s="1693"/>
      <c r="K1035" s="1693"/>
      <c r="L1035" s="1694"/>
    </row>
    <row r="1036" spans="1:12" ht="24.75" customHeight="1" hidden="1" thickBot="1">
      <c r="A1036" s="111"/>
      <c r="B1036" s="1695" t="s">
        <v>108</v>
      </c>
      <c r="C1036" s="1695"/>
      <c r="D1036" s="1696"/>
      <c r="E1036" s="1697" t="s">
        <v>190</v>
      </c>
      <c r="F1036" s="1698"/>
      <c r="G1036" s="1698"/>
      <c r="H1036" s="1698"/>
      <c r="I1036" s="1698"/>
      <c r="J1036" s="1698"/>
      <c r="K1036" s="1698"/>
      <c r="L1036" s="1699"/>
    </row>
    <row r="1037" spans="1:12" ht="27.75" customHeight="1" hidden="1" thickBot="1">
      <c r="A1037" s="1700" t="s">
        <v>167</v>
      </c>
      <c r="B1037" s="1701"/>
      <c r="C1037" s="1701"/>
      <c r="D1037" s="1701"/>
      <c r="E1037" s="1702" t="s">
        <v>168</v>
      </c>
      <c r="F1037" s="1330"/>
      <c r="G1037" s="1330"/>
      <c r="H1037" s="1330"/>
      <c r="I1037" s="1330"/>
      <c r="J1037" s="1330"/>
      <c r="K1037" s="1330"/>
      <c r="L1037" s="1331"/>
    </row>
    <row r="1038" spans="1:12" ht="18" customHeight="1" hidden="1">
      <c r="A1038" s="1678" t="s">
        <v>169</v>
      </c>
      <c r="B1038" s="1679"/>
      <c r="C1038" s="1680" t="s">
        <v>141</v>
      </c>
      <c r="D1038" s="1681"/>
      <c r="E1038" s="1680" t="s">
        <v>170</v>
      </c>
      <c r="F1038" s="1681"/>
      <c r="G1038" s="1680" t="s">
        <v>171</v>
      </c>
      <c r="H1038" s="1681"/>
      <c r="I1038" s="1680" t="s">
        <v>172</v>
      </c>
      <c r="J1038" s="1684"/>
      <c r="K1038" s="1681"/>
      <c r="L1038" s="1686" t="s">
        <v>179</v>
      </c>
    </row>
    <row r="1039" spans="1:12" ht="6" customHeight="1" hidden="1">
      <c r="A1039" s="1688" t="s">
        <v>174</v>
      </c>
      <c r="B1039" s="1689"/>
      <c r="C1039" s="1682"/>
      <c r="D1039" s="1683"/>
      <c r="E1039" s="1682"/>
      <c r="F1039" s="1683"/>
      <c r="G1039" s="1682"/>
      <c r="H1039" s="1683"/>
      <c r="I1039" s="1682"/>
      <c r="J1039" s="1685"/>
      <c r="K1039" s="1683"/>
      <c r="L1039" s="1687"/>
    </row>
    <row r="1040" spans="1:12" ht="24" customHeight="1" hidden="1" thickBot="1">
      <c r="A1040" s="1690"/>
      <c r="B1040" s="1691"/>
      <c r="C1040" s="92" t="s">
        <v>145</v>
      </c>
      <c r="D1040" s="93" t="s">
        <v>142</v>
      </c>
      <c r="E1040" s="92" t="s">
        <v>145</v>
      </c>
      <c r="F1040" s="93" t="s">
        <v>142</v>
      </c>
      <c r="G1040" s="92" t="s">
        <v>145</v>
      </c>
      <c r="H1040" s="93" t="s">
        <v>142</v>
      </c>
      <c r="I1040" s="92" t="s">
        <v>145</v>
      </c>
      <c r="J1040" s="94" t="s">
        <v>250</v>
      </c>
      <c r="K1040" s="93" t="s">
        <v>142</v>
      </c>
      <c r="L1040" s="1182"/>
    </row>
    <row r="1041" spans="1:12" ht="24" customHeight="1" hidden="1">
      <c r="A1041" s="1661">
        <v>2005</v>
      </c>
      <c r="B1041" s="1662"/>
      <c r="C1041" s="95"/>
      <c r="D1041" s="96">
        <v>150</v>
      </c>
      <c r="E1041" s="95"/>
      <c r="F1041" s="96">
        <v>120</v>
      </c>
      <c r="G1041" s="95"/>
      <c r="H1041" s="96">
        <v>120</v>
      </c>
      <c r="I1041" s="95"/>
      <c r="J1041" s="124">
        <f>K1041/0.5883686916</f>
        <v>181.8587588490237</v>
      </c>
      <c r="K1041" s="96">
        <v>107</v>
      </c>
      <c r="L1041" s="99">
        <f>(K1041/F1041)*100</f>
        <v>89.16666666666667</v>
      </c>
    </row>
    <row r="1042" spans="1:12" ht="24" customHeight="1" hidden="1">
      <c r="A1042" s="1663">
        <v>2006</v>
      </c>
      <c r="B1042" s="1664"/>
      <c r="C1042" s="100"/>
      <c r="D1042" s="101">
        <v>157</v>
      </c>
      <c r="E1042" s="100"/>
      <c r="F1042" s="101">
        <v>34</v>
      </c>
      <c r="G1042" s="100"/>
      <c r="H1042" s="101">
        <v>34</v>
      </c>
      <c r="I1042" s="100"/>
      <c r="J1042" s="142">
        <f>K1042/0.6591466335</f>
        <v>51.58184578667047</v>
      </c>
      <c r="K1042" s="101">
        <v>34</v>
      </c>
      <c r="L1042" s="104">
        <f>(K1042/F1042)*100</f>
        <v>100</v>
      </c>
    </row>
    <row r="1043" spans="1:12" ht="24" customHeight="1" hidden="1" thickBot="1">
      <c r="A1043" s="1669">
        <v>2007</v>
      </c>
      <c r="B1043" s="1670"/>
      <c r="C1043" s="112"/>
      <c r="D1043" s="113">
        <v>206</v>
      </c>
      <c r="E1043" s="112"/>
      <c r="F1043" s="113">
        <v>0</v>
      </c>
      <c r="G1043" s="112"/>
      <c r="H1043" s="113">
        <v>40</v>
      </c>
      <c r="I1043" s="112"/>
      <c r="J1043" s="124">
        <f>K1043/0.6518266698</f>
        <v>55.22940632522121</v>
      </c>
      <c r="K1043" s="113">
        <v>36</v>
      </c>
      <c r="L1043" s="110">
        <v>0</v>
      </c>
    </row>
    <row r="1044" spans="1:12" ht="24" customHeight="1" hidden="1" thickBot="1">
      <c r="A1044" s="1671"/>
      <c r="B1044" s="1672"/>
      <c r="C1044" s="106"/>
      <c r="D1044" s="107"/>
      <c r="E1044" s="106"/>
      <c r="F1044" s="107"/>
      <c r="G1044" s="106"/>
      <c r="H1044" s="107"/>
      <c r="I1044" s="108" t="s">
        <v>142</v>
      </c>
      <c r="J1044" s="108">
        <f>SUM(J1041:J1043)</f>
        <v>288.67001096091536</v>
      </c>
      <c r="K1044" s="109">
        <f>SUM(K1041:K1043)</f>
        <v>177</v>
      </c>
      <c r="L1044" s="120"/>
    </row>
    <row r="1045" ht="12.75" customHeight="1" hidden="1"/>
    <row r="1046" spans="1:12" ht="19.5" customHeight="1" hidden="1">
      <c r="A1046" s="1673" t="s">
        <v>175</v>
      </c>
      <c r="B1046" s="1674"/>
      <c r="C1046" s="1674"/>
      <c r="D1046" s="1674"/>
      <c r="E1046" s="1674"/>
      <c r="F1046" s="1674"/>
      <c r="G1046" s="1674"/>
      <c r="H1046" s="1674"/>
      <c r="I1046" s="1674"/>
      <c r="J1046" s="1674"/>
      <c r="K1046" s="1674"/>
      <c r="L1046" s="1674"/>
    </row>
    <row r="1047" ht="12.75" hidden="1"/>
    <row r="1048" ht="12.75" hidden="1"/>
    <row r="1049" ht="12.75" hidden="1"/>
    <row r="1050" ht="12.75" hidden="1"/>
    <row r="1051" ht="12.75" hidden="1"/>
    <row r="1052" s="84" customFormat="1" ht="12.75" customHeight="1" hidden="1"/>
    <row r="1053" s="84" customFormat="1" ht="12.75" customHeight="1" hidden="1"/>
    <row r="1054" s="84" customFormat="1" ht="12.75" customHeight="1" hidden="1"/>
    <row r="1055" s="84" customFormat="1" ht="12.75" customHeight="1" hidden="1"/>
    <row r="1056" s="84" customFormat="1" ht="12.75" customHeight="1" hidden="1"/>
    <row r="1057" s="84" customFormat="1" ht="12.75" customHeight="1" hidden="1"/>
    <row r="1058" spans="1:12" s="85" customFormat="1" ht="22.5" customHeight="1" hidden="1">
      <c r="A1058" s="1240" t="s">
        <v>160</v>
      </c>
      <c r="B1058" s="1240"/>
      <c r="C1058" s="1675"/>
      <c r="D1058" s="1675"/>
      <c r="E1058" s="1675"/>
      <c r="F1058" s="1675"/>
      <c r="G1058" s="1675"/>
      <c r="H1058" s="1675"/>
      <c r="I1058" s="1675"/>
      <c r="J1058" s="1675"/>
      <c r="K1058" s="1675"/>
      <c r="L1058" s="1675"/>
    </row>
    <row r="1059" spans="12:14" ht="12.75" customHeight="1" hidden="1">
      <c r="L1059" s="87"/>
      <c r="M1059" s="87"/>
      <c r="N1059" s="87"/>
    </row>
    <row r="1060" spans="9:14" ht="12.75" customHeight="1" hidden="1" thickBot="1">
      <c r="I1060" s="88"/>
      <c r="J1060" s="88"/>
      <c r="K1060" s="88"/>
      <c r="L1060" s="89"/>
      <c r="M1060" s="87"/>
      <c r="N1060" s="87"/>
    </row>
    <row r="1061" spans="1:12" ht="24.75" customHeight="1" hidden="1">
      <c r="A1061" s="1703" t="s">
        <v>161</v>
      </c>
      <c r="B1061" s="1704"/>
      <c r="C1061" s="1704"/>
      <c r="D1061" s="1705"/>
      <c r="E1061" s="1706" t="s">
        <v>127</v>
      </c>
      <c r="F1061" s="1707"/>
      <c r="G1061" s="1707"/>
      <c r="H1061" s="1707"/>
      <c r="I1061" s="1707"/>
      <c r="J1061" s="1707"/>
      <c r="K1061" s="1707"/>
      <c r="L1061" s="1708"/>
    </row>
    <row r="1062" spans="1:12" ht="24.75" customHeight="1" hidden="1">
      <c r="A1062" s="1709" t="s">
        <v>162</v>
      </c>
      <c r="B1062" s="1710"/>
      <c r="C1062" s="1710"/>
      <c r="D1062" s="1711"/>
      <c r="E1062" s="1692" t="s">
        <v>42</v>
      </c>
      <c r="F1062" s="1693"/>
      <c r="G1062" s="1693"/>
      <c r="H1062" s="1693"/>
      <c r="I1062" s="1693"/>
      <c r="J1062" s="1693"/>
      <c r="K1062" s="1693"/>
      <c r="L1062" s="1694"/>
    </row>
    <row r="1063" spans="1:12" ht="24.75" customHeight="1" hidden="1">
      <c r="A1063" s="1715" t="s">
        <v>104</v>
      </c>
      <c r="B1063" s="1716"/>
      <c r="C1063" s="1716"/>
      <c r="D1063" s="1717"/>
      <c r="E1063" s="1720" t="s">
        <v>200</v>
      </c>
      <c r="F1063" s="1721"/>
      <c r="G1063" s="1721"/>
      <c r="H1063" s="1721"/>
      <c r="I1063" s="1721"/>
      <c r="J1063" s="1721"/>
      <c r="K1063" s="1721"/>
      <c r="L1063" s="1722"/>
    </row>
    <row r="1064" spans="1:12" ht="24.75" customHeight="1" hidden="1">
      <c r="A1064" s="90"/>
      <c r="B1064" s="1659" t="s">
        <v>105</v>
      </c>
      <c r="C1064" s="1659"/>
      <c r="D1064" s="1660"/>
      <c r="E1064" s="1723" t="s">
        <v>224</v>
      </c>
      <c r="F1064" s="1724"/>
      <c r="G1064" s="1724"/>
      <c r="H1064" s="1724"/>
      <c r="I1064" s="1724"/>
      <c r="J1064" s="1724"/>
      <c r="K1064" s="1724"/>
      <c r="L1064" s="1725"/>
    </row>
    <row r="1065" spans="1:12" ht="24.75" customHeight="1" hidden="1">
      <c r="A1065" s="90"/>
      <c r="B1065" s="1659" t="s">
        <v>106</v>
      </c>
      <c r="C1065" s="1659"/>
      <c r="D1065" s="1660"/>
      <c r="E1065" s="1692"/>
      <c r="F1065" s="1693"/>
      <c r="G1065" s="1693"/>
      <c r="H1065" s="1693"/>
      <c r="I1065" s="1693"/>
      <c r="J1065" s="1693"/>
      <c r="K1065" s="1693"/>
      <c r="L1065" s="1694"/>
    </row>
    <row r="1066" spans="1:12" ht="24.75" customHeight="1" hidden="1">
      <c r="A1066" s="90" t="s">
        <v>164</v>
      </c>
      <c r="B1066" s="1659" t="s">
        <v>107</v>
      </c>
      <c r="C1066" s="1659"/>
      <c r="D1066" s="1660"/>
      <c r="E1066" s="1692" t="s">
        <v>165</v>
      </c>
      <c r="F1066" s="1693"/>
      <c r="G1066" s="1693"/>
      <c r="H1066" s="1693"/>
      <c r="I1066" s="1693"/>
      <c r="J1066" s="1693"/>
      <c r="K1066" s="1693"/>
      <c r="L1066" s="1694"/>
    </row>
    <row r="1067" spans="1:12" ht="24.75" customHeight="1" hidden="1">
      <c r="A1067" s="90"/>
      <c r="B1067" s="1659" t="s">
        <v>166</v>
      </c>
      <c r="C1067" s="1659"/>
      <c r="D1067" s="1660"/>
      <c r="E1067" s="1692" t="s">
        <v>217</v>
      </c>
      <c r="F1067" s="1693"/>
      <c r="G1067" s="1693"/>
      <c r="H1067" s="1693"/>
      <c r="I1067" s="1693"/>
      <c r="J1067" s="1693"/>
      <c r="K1067" s="1693"/>
      <c r="L1067" s="1694"/>
    </row>
    <row r="1068" spans="1:12" ht="24.75" customHeight="1" hidden="1" thickBot="1">
      <c r="A1068" s="111"/>
      <c r="B1068" s="1695" t="s">
        <v>108</v>
      </c>
      <c r="C1068" s="1695"/>
      <c r="D1068" s="1696"/>
      <c r="E1068" s="1697" t="s">
        <v>190</v>
      </c>
      <c r="F1068" s="1698"/>
      <c r="G1068" s="1698"/>
      <c r="H1068" s="1698"/>
      <c r="I1068" s="1698"/>
      <c r="J1068" s="1698"/>
      <c r="K1068" s="1698"/>
      <c r="L1068" s="1699"/>
    </row>
    <row r="1069" spans="1:12" ht="27.75" customHeight="1" hidden="1" thickBot="1">
      <c r="A1069" s="1700" t="s">
        <v>167</v>
      </c>
      <c r="B1069" s="1701"/>
      <c r="C1069" s="1701"/>
      <c r="D1069" s="1701"/>
      <c r="E1069" s="1702" t="s">
        <v>168</v>
      </c>
      <c r="F1069" s="1330"/>
      <c r="G1069" s="1330"/>
      <c r="H1069" s="1330"/>
      <c r="I1069" s="1330"/>
      <c r="J1069" s="1330"/>
      <c r="K1069" s="1330"/>
      <c r="L1069" s="1331"/>
    </row>
    <row r="1070" spans="1:12" ht="18" customHeight="1" hidden="1">
      <c r="A1070" s="1678" t="s">
        <v>169</v>
      </c>
      <c r="B1070" s="1679"/>
      <c r="C1070" s="1680" t="s">
        <v>141</v>
      </c>
      <c r="D1070" s="1681"/>
      <c r="E1070" s="1680" t="s">
        <v>170</v>
      </c>
      <c r="F1070" s="1681"/>
      <c r="G1070" s="1680" t="s">
        <v>171</v>
      </c>
      <c r="H1070" s="1681"/>
      <c r="I1070" s="1680" t="s">
        <v>172</v>
      </c>
      <c r="J1070" s="1684"/>
      <c r="K1070" s="1681"/>
      <c r="L1070" s="1686" t="s">
        <v>179</v>
      </c>
    </row>
    <row r="1071" spans="1:12" ht="6" customHeight="1" hidden="1">
      <c r="A1071" s="1688" t="s">
        <v>174</v>
      </c>
      <c r="B1071" s="1689"/>
      <c r="C1071" s="1682"/>
      <c r="D1071" s="1683"/>
      <c r="E1071" s="1682"/>
      <c r="F1071" s="1683"/>
      <c r="G1071" s="1682"/>
      <c r="H1071" s="1683"/>
      <c r="I1071" s="1682"/>
      <c r="J1071" s="1685"/>
      <c r="K1071" s="1683"/>
      <c r="L1071" s="1687"/>
    </row>
    <row r="1072" spans="1:12" ht="24" customHeight="1" hidden="1" thickBot="1">
      <c r="A1072" s="1690"/>
      <c r="B1072" s="1691"/>
      <c r="C1072" s="92" t="s">
        <v>145</v>
      </c>
      <c r="D1072" s="93" t="s">
        <v>142</v>
      </c>
      <c r="E1072" s="92" t="s">
        <v>145</v>
      </c>
      <c r="F1072" s="93" t="s">
        <v>142</v>
      </c>
      <c r="G1072" s="92" t="s">
        <v>145</v>
      </c>
      <c r="H1072" s="93" t="s">
        <v>142</v>
      </c>
      <c r="I1072" s="92" t="s">
        <v>145</v>
      </c>
      <c r="J1072" s="94" t="s">
        <v>250</v>
      </c>
      <c r="K1072" s="93" t="s">
        <v>142</v>
      </c>
      <c r="L1072" s="1182"/>
    </row>
    <row r="1073" spans="1:12" ht="24" customHeight="1" hidden="1">
      <c r="A1073" s="1661">
        <v>2005</v>
      </c>
      <c r="B1073" s="1662"/>
      <c r="C1073" s="95"/>
      <c r="D1073" s="96">
        <v>130</v>
      </c>
      <c r="E1073" s="95"/>
      <c r="F1073" s="96">
        <v>120</v>
      </c>
      <c r="G1073" s="95"/>
      <c r="H1073" s="96">
        <v>120</v>
      </c>
      <c r="I1073" s="95"/>
      <c r="J1073" s="124">
        <f>K1073/0.5883686916</f>
        <v>185.25798798638863</v>
      </c>
      <c r="K1073" s="96">
        <v>109</v>
      </c>
      <c r="L1073" s="99">
        <f>(K1073/F1073)*100</f>
        <v>90.83333333333333</v>
      </c>
    </row>
    <row r="1074" spans="1:12" ht="24" customHeight="1" hidden="1" thickBot="1">
      <c r="A1074" s="1669">
        <v>2006</v>
      </c>
      <c r="B1074" s="1670"/>
      <c r="C1074" s="112"/>
      <c r="D1074" s="113">
        <v>145</v>
      </c>
      <c r="E1074" s="112"/>
      <c r="F1074" s="113">
        <v>22</v>
      </c>
      <c r="G1074" s="112"/>
      <c r="H1074" s="113">
        <v>22</v>
      </c>
      <c r="I1074" s="112"/>
      <c r="J1074" s="142">
        <f>K1074/0.6591466335</f>
        <v>0</v>
      </c>
      <c r="K1074" s="113">
        <v>0</v>
      </c>
      <c r="L1074" s="110">
        <f>(K1074/F1074)*100</f>
        <v>0</v>
      </c>
    </row>
    <row r="1075" spans="1:12" ht="24" customHeight="1" hidden="1" thickBot="1">
      <c r="A1075" s="1671"/>
      <c r="B1075" s="1672"/>
      <c r="C1075" s="106"/>
      <c r="D1075" s="107"/>
      <c r="E1075" s="106"/>
      <c r="F1075" s="107"/>
      <c r="G1075" s="106"/>
      <c r="H1075" s="107"/>
      <c r="I1075" s="108" t="s">
        <v>142</v>
      </c>
      <c r="J1075" s="108">
        <f>SUM(J1073:J1074)</f>
        <v>185.25798798638863</v>
      </c>
      <c r="K1075" s="109">
        <f>SUM(K1073:K1074)</f>
        <v>109</v>
      </c>
      <c r="L1075" s="120"/>
    </row>
    <row r="1076" ht="12.75" customHeight="1" hidden="1"/>
    <row r="1077" spans="1:12" ht="19.5" customHeight="1" hidden="1">
      <c r="A1077" s="1673" t="s">
        <v>175</v>
      </c>
      <c r="B1077" s="1674"/>
      <c r="C1077" s="1674"/>
      <c r="D1077" s="1674"/>
      <c r="E1077" s="1674"/>
      <c r="F1077" s="1674"/>
      <c r="G1077" s="1674"/>
      <c r="H1077" s="1674"/>
      <c r="I1077" s="1674"/>
      <c r="J1077" s="1674"/>
      <c r="K1077" s="1674"/>
      <c r="L1077" s="1674"/>
    </row>
    <row r="1078" s="84" customFormat="1" ht="12.75" customHeight="1" hidden="1"/>
    <row r="1079" s="84" customFormat="1" ht="12.75" customHeight="1" hidden="1"/>
    <row r="1080" spans="1:12" s="85" customFormat="1" ht="22.5" customHeight="1" hidden="1">
      <c r="A1080" s="1240" t="s">
        <v>160</v>
      </c>
      <c r="B1080" s="1240"/>
      <c r="C1080" s="1675"/>
      <c r="D1080" s="1675"/>
      <c r="E1080" s="1675"/>
      <c r="F1080" s="1675"/>
      <c r="G1080" s="1675"/>
      <c r="H1080" s="1675"/>
      <c r="I1080" s="1675"/>
      <c r="J1080" s="1675"/>
      <c r="K1080" s="1675"/>
      <c r="L1080" s="1675"/>
    </row>
    <row r="1081" spans="12:14" ht="12.75" customHeight="1" hidden="1">
      <c r="L1081" s="87"/>
      <c r="M1081" s="87"/>
      <c r="N1081" s="87"/>
    </row>
    <row r="1082" spans="9:14" ht="12.75" customHeight="1" hidden="1" thickBot="1">
      <c r="I1082" s="88"/>
      <c r="J1082" s="88"/>
      <c r="K1082" s="88"/>
      <c r="L1082" s="89"/>
      <c r="M1082" s="87"/>
      <c r="N1082" s="87"/>
    </row>
    <row r="1083" spans="1:12" ht="24.75" customHeight="1" hidden="1">
      <c r="A1083" s="1703" t="s">
        <v>161</v>
      </c>
      <c r="B1083" s="1704"/>
      <c r="C1083" s="1704"/>
      <c r="D1083" s="1705"/>
      <c r="E1083" s="1706" t="s">
        <v>127</v>
      </c>
      <c r="F1083" s="1707"/>
      <c r="G1083" s="1707"/>
      <c r="H1083" s="1707"/>
      <c r="I1083" s="1707"/>
      <c r="J1083" s="1707"/>
      <c r="K1083" s="1707"/>
      <c r="L1083" s="1708"/>
    </row>
    <row r="1084" spans="1:12" ht="24.75" customHeight="1" hidden="1">
      <c r="A1084" s="1709" t="s">
        <v>162</v>
      </c>
      <c r="B1084" s="1710"/>
      <c r="C1084" s="1710"/>
      <c r="D1084" s="1711"/>
      <c r="E1084" s="1692" t="s">
        <v>42</v>
      </c>
      <c r="F1084" s="1693"/>
      <c r="G1084" s="1693"/>
      <c r="H1084" s="1693"/>
      <c r="I1084" s="1693"/>
      <c r="J1084" s="1693"/>
      <c r="K1084" s="1693"/>
      <c r="L1084" s="1694"/>
    </row>
    <row r="1085" spans="1:12" ht="24.75" customHeight="1" hidden="1">
      <c r="A1085" s="1715" t="s">
        <v>104</v>
      </c>
      <c r="B1085" s="1716"/>
      <c r="C1085" s="1716"/>
      <c r="D1085" s="1717"/>
      <c r="E1085" s="1720" t="s">
        <v>200</v>
      </c>
      <c r="F1085" s="1721"/>
      <c r="G1085" s="1721"/>
      <c r="H1085" s="1721"/>
      <c r="I1085" s="1721"/>
      <c r="J1085" s="1721"/>
      <c r="K1085" s="1721"/>
      <c r="L1085" s="1722"/>
    </row>
    <row r="1086" spans="1:12" ht="24.75" customHeight="1" hidden="1">
      <c r="A1086" s="90"/>
      <c r="B1086" s="1659" t="s">
        <v>105</v>
      </c>
      <c r="C1086" s="1659"/>
      <c r="D1086" s="1660"/>
      <c r="E1086" s="1723" t="s">
        <v>225</v>
      </c>
      <c r="F1086" s="1724"/>
      <c r="G1086" s="1724"/>
      <c r="H1086" s="1724"/>
      <c r="I1086" s="1724"/>
      <c r="J1086" s="1724"/>
      <c r="K1086" s="1724"/>
      <c r="L1086" s="1725"/>
    </row>
    <row r="1087" spans="1:12" ht="24.75" customHeight="1" hidden="1">
      <c r="A1087" s="90"/>
      <c r="B1087" s="1659" t="s">
        <v>106</v>
      </c>
      <c r="C1087" s="1659"/>
      <c r="D1087" s="1660"/>
      <c r="E1087" s="1692"/>
      <c r="F1087" s="1693"/>
      <c r="G1087" s="1693"/>
      <c r="H1087" s="1693"/>
      <c r="I1087" s="1693"/>
      <c r="J1087" s="1693"/>
      <c r="K1087" s="1693"/>
      <c r="L1087" s="1694"/>
    </row>
    <row r="1088" spans="1:12" ht="24.75" customHeight="1" hidden="1">
      <c r="A1088" s="90" t="s">
        <v>164</v>
      </c>
      <c r="B1088" s="1659" t="s">
        <v>107</v>
      </c>
      <c r="C1088" s="1659"/>
      <c r="D1088" s="1660"/>
      <c r="E1088" s="1692" t="s">
        <v>165</v>
      </c>
      <c r="F1088" s="1693"/>
      <c r="G1088" s="1693"/>
      <c r="H1088" s="1693"/>
      <c r="I1088" s="1693"/>
      <c r="J1088" s="1693"/>
      <c r="K1088" s="1693"/>
      <c r="L1088" s="1694"/>
    </row>
    <row r="1089" spans="1:12" ht="24.75" customHeight="1" hidden="1">
      <c r="A1089" s="90"/>
      <c r="B1089" s="1659" t="s">
        <v>166</v>
      </c>
      <c r="C1089" s="1659"/>
      <c r="D1089" s="1660"/>
      <c r="E1089" s="1692" t="s">
        <v>221</v>
      </c>
      <c r="F1089" s="1693"/>
      <c r="G1089" s="1693"/>
      <c r="H1089" s="1693"/>
      <c r="I1089" s="1693"/>
      <c r="J1089" s="1693"/>
      <c r="K1089" s="1693"/>
      <c r="L1089" s="1694"/>
    </row>
    <row r="1090" spans="1:12" ht="24.75" customHeight="1" hidden="1" thickBot="1">
      <c r="A1090" s="111"/>
      <c r="B1090" s="1695" t="s">
        <v>108</v>
      </c>
      <c r="C1090" s="1695"/>
      <c r="D1090" s="1696"/>
      <c r="E1090" s="1697" t="s">
        <v>190</v>
      </c>
      <c r="F1090" s="1698"/>
      <c r="G1090" s="1698"/>
      <c r="H1090" s="1698"/>
      <c r="I1090" s="1698"/>
      <c r="J1090" s="1698"/>
      <c r="K1090" s="1698"/>
      <c r="L1090" s="1699"/>
    </row>
    <row r="1091" spans="1:12" ht="27.75" customHeight="1" hidden="1" thickBot="1">
      <c r="A1091" s="1700" t="s">
        <v>167</v>
      </c>
      <c r="B1091" s="1701"/>
      <c r="C1091" s="1701"/>
      <c r="D1091" s="1701"/>
      <c r="E1091" s="1702" t="s">
        <v>168</v>
      </c>
      <c r="F1091" s="1330"/>
      <c r="G1091" s="1330"/>
      <c r="H1091" s="1330"/>
      <c r="I1091" s="1330"/>
      <c r="J1091" s="1330"/>
      <c r="K1091" s="1330"/>
      <c r="L1091" s="1331"/>
    </row>
    <row r="1092" spans="1:12" ht="18" customHeight="1" hidden="1">
      <c r="A1092" s="1678" t="s">
        <v>169</v>
      </c>
      <c r="B1092" s="1679"/>
      <c r="C1092" s="1680" t="s">
        <v>141</v>
      </c>
      <c r="D1092" s="1681"/>
      <c r="E1092" s="1680" t="s">
        <v>170</v>
      </c>
      <c r="F1092" s="1681"/>
      <c r="G1092" s="1680" t="s">
        <v>171</v>
      </c>
      <c r="H1092" s="1681"/>
      <c r="I1092" s="1680" t="s">
        <v>172</v>
      </c>
      <c r="J1092" s="1684"/>
      <c r="K1092" s="1681"/>
      <c r="L1092" s="1686" t="s">
        <v>179</v>
      </c>
    </row>
    <row r="1093" spans="1:12" ht="6" customHeight="1" hidden="1">
      <c r="A1093" s="1688" t="s">
        <v>174</v>
      </c>
      <c r="B1093" s="1689"/>
      <c r="C1093" s="1682"/>
      <c r="D1093" s="1683"/>
      <c r="E1093" s="1682"/>
      <c r="F1093" s="1683"/>
      <c r="G1093" s="1682"/>
      <c r="H1093" s="1683"/>
      <c r="I1093" s="1682"/>
      <c r="J1093" s="1685"/>
      <c r="K1093" s="1683"/>
      <c r="L1093" s="1687"/>
    </row>
    <row r="1094" spans="1:12" ht="24" customHeight="1" hidden="1" thickBot="1">
      <c r="A1094" s="1690"/>
      <c r="B1094" s="1691"/>
      <c r="C1094" s="92" t="s">
        <v>145</v>
      </c>
      <c r="D1094" s="93" t="s">
        <v>142</v>
      </c>
      <c r="E1094" s="92" t="s">
        <v>145</v>
      </c>
      <c r="F1094" s="93" t="s">
        <v>142</v>
      </c>
      <c r="G1094" s="92" t="s">
        <v>145</v>
      </c>
      <c r="H1094" s="93" t="s">
        <v>142</v>
      </c>
      <c r="I1094" s="92" t="s">
        <v>145</v>
      </c>
      <c r="J1094" s="94" t="s">
        <v>250</v>
      </c>
      <c r="K1094" s="93" t="s">
        <v>142</v>
      </c>
      <c r="L1094" s="1182"/>
    </row>
    <row r="1095" spans="1:12" ht="24" customHeight="1" hidden="1">
      <c r="A1095" s="1661">
        <v>2005</v>
      </c>
      <c r="B1095" s="1662"/>
      <c r="C1095" s="95"/>
      <c r="D1095" s="96">
        <v>165</v>
      </c>
      <c r="E1095" s="95"/>
      <c r="F1095" s="96">
        <v>57</v>
      </c>
      <c r="G1095" s="95"/>
      <c r="H1095" s="96">
        <v>57</v>
      </c>
      <c r="I1095" s="95"/>
      <c r="J1095" s="124">
        <f>K1095/0.5883686916</f>
        <v>79.88188472807583</v>
      </c>
      <c r="K1095" s="96">
        <v>47</v>
      </c>
      <c r="L1095" s="99">
        <f>(K1095/F1095)*100</f>
        <v>82.45614035087719</v>
      </c>
    </row>
    <row r="1096" spans="1:12" ht="24" customHeight="1" hidden="1">
      <c r="A1096" s="1663">
        <v>2006</v>
      </c>
      <c r="B1096" s="1664"/>
      <c r="C1096" s="100"/>
      <c r="D1096" s="101">
        <v>188</v>
      </c>
      <c r="E1096" s="100"/>
      <c r="F1096" s="101">
        <v>130</v>
      </c>
      <c r="G1096" s="100"/>
      <c r="H1096" s="101">
        <v>130</v>
      </c>
      <c r="I1096" s="100"/>
      <c r="J1096" s="142">
        <f>K1096/0.6591466335</f>
        <v>197.22470447844591</v>
      </c>
      <c r="K1096" s="101">
        <v>130</v>
      </c>
      <c r="L1096" s="104">
        <f>(K1096/F1096)*100</f>
        <v>100</v>
      </c>
    </row>
    <row r="1097" spans="1:12" ht="24" customHeight="1" hidden="1" thickBot="1">
      <c r="A1097" s="1669">
        <v>2007</v>
      </c>
      <c r="B1097" s="1670"/>
      <c r="C1097" s="112"/>
      <c r="D1097" s="113">
        <v>0</v>
      </c>
      <c r="E1097" s="112"/>
      <c r="F1097" s="113">
        <v>0</v>
      </c>
      <c r="G1097" s="112"/>
      <c r="H1097" s="113">
        <v>0</v>
      </c>
      <c r="I1097" s="112"/>
      <c r="J1097" s="124">
        <f>K1097/0.6518266698</f>
        <v>0</v>
      </c>
      <c r="K1097" s="113">
        <v>0</v>
      </c>
      <c r="L1097" s="110">
        <v>0</v>
      </c>
    </row>
    <row r="1098" spans="1:12" ht="24" customHeight="1" hidden="1" thickBot="1">
      <c r="A1098" s="1671"/>
      <c r="B1098" s="1672"/>
      <c r="C1098" s="106"/>
      <c r="D1098" s="107"/>
      <c r="E1098" s="106"/>
      <c r="F1098" s="107"/>
      <c r="G1098" s="106"/>
      <c r="H1098" s="107"/>
      <c r="I1098" s="108" t="s">
        <v>142</v>
      </c>
      <c r="J1098" s="108">
        <f>SUM(J1095:J1097)</f>
        <v>277.10658920652173</v>
      </c>
      <c r="K1098" s="109">
        <f>SUM(K1095:K1097)</f>
        <v>177</v>
      </c>
      <c r="L1098" s="120"/>
    </row>
    <row r="1099" ht="12.75" customHeight="1" hidden="1"/>
    <row r="1100" spans="1:12" ht="19.5" customHeight="1" hidden="1">
      <c r="A1100" s="1673" t="s">
        <v>175</v>
      </c>
      <c r="B1100" s="1674"/>
      <c r="C1100" s="1674"/>
      <c r="D1100" s="1674"/>
      <c r="E1100" s="1674"/>
      <c r="F1100" s="1674"/>
      <c r="G1100" s="1674"/>
      <c r="H1100" s="1674"/>
      <c r="I1100" s="1674"/>
      <c r="J1100" s="1674"/>
      <c r="K1100" s="1674"/>
      <c r="L1100" s="1674"/>
    </row>
    <row r="1101" ht="12.75" hidden="1"/>
    <row r="1102" ht="12.75" hidden="1"/>
    <row r="1103" ht="12.75" hidden="1"/>
    <row r="1104" ht="12.75" hidden="1"/>
    <row r="1105" ht="12.75" hidden="1"/>
    <row r="1106" ht="12.75" hidden="1"/>
    <row r="1107" s="84" customFormat="1" ht="12.75" customHeight="1" hidden="1"/>
    <row r="1108" s="84" customFormat="1" ht="12.75" customHeight="1" hidden="1"/>
    <row r="1109" s="84" customFormat="1" ht="12.75" customHeight="1" hidden="1"/>
    <row r="1110" s="84" customFormat="1" ht="12.75" customHeight="1" hidden="1"/>
    <row r="1111" s="84" customFormat="1" ht="12.75" customHeight="1" hidden="1"/>
    <row r="1112" s="84" customFormat="1" ht="12.75" customHeight="1" hidden="1"/>
    <row r="1113" s="84" customFormat="1" ht="12.75" customHeight="1" hidden="1"/>
    <row r="1114" spans="1:12" s="85" customFormat="1" ht="22.5" customHeight="1" hidden="1">
      <c r="A1114" s="1240" t="s">
        <v>160</v>
      </c>
      <c r="B1114" s="1240"/>
      <c r="C1114" s="1675"/>
      <c r="D1114" s="1675"/>
      <c r="E1114" s="1675"/>
      <c r="F1114" s="1675"/>
      <c r="G1114" s="1675"/>
      <c r="H1114" s="1675"/>
      <c r="I1114" s="1675"/>
      <c r="J1114" s="1675"/>
      <c r="K1114" s="1675"/>
      <c r="L1114" s="1675"/>
    </row>
    <row r="1115" spans="12:14" ht="12.75" customHeight="1" hidden="1">
      <c r="L1115" s="87"/>
      <c r="M1115" s="87"/>
      <c r="N1115" s="87"/>
    </row>
    <row r="1116" spans="9:14" ht="12.75" customHeight="1" hidden="1" thickBot="1">
      <c r="I1116" s="88"/>
      <c r="J1116" s="88"/>
      <c r="K1116" s="88"/>
      <c r="L1116" s="89"/>
      <c r="M1116" s="87"/>
      <c r="N1116" s="87"/>
    </row>
    <row r="1117" spans="1:12" ht="24.75" customHeight="1" hidden="1">
      <c r="A1117" s="1703" t="s">
        <v>161</v>
      </c>
      <c r="B1117" s="1704"/>
      <c r="C1117" s="1704"/>
      <c r="D1117" s="1705"/>
      <c r="E1117" s="1706" t="s">
        <v>127</v>
      </c>
      <c r="F1117" s="1707"/>
      <c r="G1117" s="1707"/>
      <c r="H1117" s="1707"/>
      <c r="I1117" s="1707"/>
      <c r="J1117" s="1707"/>
      <c r="K1117" s="1707"/>
      <c r="L1117" s="1708"/>
    </row>
    <row r="1118" spans="1:12" ht="24.75" customHeight="1" hidden="1">
      <c r="A1118" s="1709" t="s">
        <v>162</v>
      </c>
      <c r="B1118" s="1710"/>
      <c r="C1118" s="1710"/>
      <c r="D1118" s="1711"/>
      <c r="E1118" s="1692" t="s">
        <v>42</v>
      </c>
      <c r="F1118" s="1693"/>
      <c r="G1118" s="1693"/>
      <c r="H1118" s="1693"/>
      <c r="I1118" s="1693"/>
      <c r="J1118" s="1693"/>
      <c r="K1118" s="1693"/>
      <c r="L1118" s="1694"/>
    </row>
    <row r="1119" spans="1:12" ht="24.75" customHeight="1" hidden="1">
      <c r="A1119" s="1715" t="s">
        <v>104</v>
      </c>
      <c r="B1119" s="1716"/>
      <c r="C1119" s="1716"/>
      <c r="D1119" s="1717"/>
      <c r="E1119" s="1720" t="s">
        <v>200</v>
      </c>
      <c r="F1119" s="1721"/>
      <c r="G1119" s="1721"/>
      <c r="H1119" s="1721"/>
      <c r="I1119" s="1721"/>
      <c r="J1119" s="1721"/>
      <c r="K1119" s="1721"/>
      <c r="L1119" s="1722"/>
    </row>
    <row r="1120" spans="1:12" ht="24.75" customHeight="1" hidden="1">
      <c r="A1120" s="90"/>
      <c r="B1120" s="1659" t="s">
        <v>105</v>
      </c>
      <c r="C1120" s="1659"/>
      <c r="D1120" s="1660"/>
      <c r="E1120" s="1723" t="s">
        <v>226</v>
      </c>
      <c r="F1120" s="1724"/>
      <c r="G1120" s="1724"/>
      <c r="H1120" s="1724"/>
      <c r="I1120" s="1724"/>
      <c r="J1120" s="1724"/>
      <c r="K1120" s="1724"/>
      <c r="L1120" s="1725"/>
    </row>
    <row r="1121" spans="1:12" ht="24.75" customHeight="1" hidden="1">
      <c r="A1121" s="90"/>
      <c r="B1121" s="1659" t="s">
        <v>106</v>
      </c>
      <c r="C1121" s="1659"/>
      <c r="D1121" s="1660"/>
      <c r="E1121" s="1692"/>
      <c r="F1121" s="1693"/>
      <c r="G1121" s="1693"/>
      <c r="H1121" s="1693"/>
      <c r="I1121" s="1693"/>
      <c r="J1121" s="1693"/>
      <c r="K1121" s="1693"/>
      <c r="L1121" s="1694"/>
    </row>
    <row r="1122" spans="1:12" ht="24.75" customHeight="1" hidden="1">
      <c r="A1122" s="90" t="s">
        <v>164</v>
      </c>
      <c r="B1122" s="1659" t="s">
        <v>107</v>
      </c>
      <c r="C1122" s="1659"/>
      <c r="D1122" s="1660"/>
      <c r="E1122" s="1692" t="s">
        <v>165</v>
      </c>
      <c r="F1122" s="1693"/>
      <c r="G1122" s="1693"/>
      <c r="H1122" s="1693"/>
      <c r="I1122" s="1693"/>
      <c r="J1122" s="1693"/>
      <c r="K1122" s="1693"/>
      <c r="L1122" s="1694"/>
    </row>
    <row r="1123" spans="1:12" ht="24.75" customHeight="1" hidden="1">
      <c r="A1123" s="90"/>
      <c r="B1123" s="1659" t="s">
        <v>166</v>
      </c>
      <c r="C1123" s="1659"/>
      <c r="D1123" s="1660"/>
      <c r="E1123" s="1692" t="s">
        <v>227</v>
      </c>
      <c r="F1123" s="1693"/>
      <c r="G1123" s="1693"/>
      <c r="H1123" s="1693"/>
      <c r="I1123" s="1693"/>
      <c r="J1123" s="1693"/>
      <c r="K1123" s="1693"/>
      <c r="L1123" s="1694"/>
    </row>
    <row r="1124" spans="1:12" ht="24.75" customHeight="1" hidden="1" thickBot="1">
      <c r="A1124" s="111"/>
      <c r="B1124" s="1695" t="s">
        <v>108</v>
      </c>
      <c r="C1124" s="1695"/>
      <c r="D1124" s="1696"/>
      <c r="E1124" s="1697" t="s">
        <v>190</v>
      </c>
      <c r="F1124" s="1698"/>
      <c r="G1124" s="1698"/>
      <c r="H1124" s="1698"/>
      <c r="I1124" s="1698"/>
      <c r="J1124" s="1698"/>
      <c r="K1124" s="1698"/>
      <c r="L1124" s="1699"/>
    </row>
    <row r="1125" spans="1:12" ht="27.75" customHeight="1" hidden="1" thickBot="1">
      <c r="A1125" s="1700" t="s">
        <v>167</v>
      </c>
      <c r="B1125" s="1701"/>
      <c r="C1125" s="1701"/>
      <c r="D1125" s="1701"/>
      <c r="E1125" s="1702" t="s">
        <v>168</v>
      </c>
      <c r="F1125" s="1330"/>
      <c r="G1125" s="1330"/>
      <c r="H1125" s="1330"/>
      <c r="I1125" s="1330"/>
      <c r="J1125" s="1330"/>
      <c r="K1125" s="1330"/>
      <c r="L1125" s="1331"/>
    </row>
    <row r="1126" spans="1:12" ht="18" customHeight="1" hidden="1">
      <c r="A1126" s="1678" t="s">
        <v>169</v>
      </c>
      <c r="B1126" s="1679"/>
      <c r="C1126" s="1680" t="s">
        <v>141</v>
      </c>
      <c r="D1126" s="1681"/>
      <c r="E1126" s="1680" t="s">
        <v>170</v>
      </c>
      <c r="F1126" s="1681"/>
      <c r="G1126" s="1680" t="s">
        <v>171</v>
      </c>
      <c r="H1126" s="1681"/>
      <c r="I1126" s="1680" t="s">
        <v>172</v>
      </c>
      <c r="J1126" s="1684"/>
      <c r="K1126" s="1681"/>
      <c r="L1126" s="1686" t="s">
        <v>179</v>
      </c>
    </row>
    <row r="1127" spans="1:12" ht="6" customHeight="1" hidden="1">
      <c r="A1127" s="1688" t="s">
        <v>174</v>
      </c>
      <c r="B1127" s="1689"/>
      <c r="C1127" s="1682"/>
      <c r="D1127" s="1683"/>
      <c r="E1127" s="1682"/>
      <c r="F1127" s="1683"/>
      <c r="G1127" s="1682"/>
      <c r="H1127" s="1683"/>
      <c r="I1127" s="1682"/>
      <c r="J1127" s="1685"/>
      <c r="K1127" s="1683"/>
      <c r="L1127" s="1687"/>
    </row>
    <row r="1128" spans="1:12" ht="24" customHeight="1" hidden="1" thickBot="1">
      <c r="A1128" s="1690"/>
      <c r="B1128" s="1691"/>
      <c r="C1128" s="92" t="s">
        <v>145</v>
      </c>
      <c r="D1128" s="93" t="s">
        <v>142</v>
      </c>
      <c r="E1128" s="92" t="s">
        <v>145</v>
      </c>
      <c r="F1128" s="93" t="s">
        <v>142</v>
      </c>
      <c r="G1128" s="92" t="s">
        <v>145</v>
      </c>
      <c r="H1128" s="93" t="s">
        <v>142</v>
      </c>
      <c r="I1128" s="92" t="s">
        <v>145</v>
      </c>
      <c r="J1128" s="94" t="s">
        <v>250</v>
      </c>
      <c r="K1128" s="93" t="s">
        <v>142</v>
      </c>
      <c r="L1128" s="1182"/>
    </row>
    <row r="1129" spans="1:12" ht="24" customHeight="1" hidden="1" thickBot="1">
      <c r="A1129" s="1671">
        <v>2006</v>
      </c>
      <c r="B1129" s="1726"/>
      <c r="C1129" s="136"/>
      <c r="D1129" s="137">
        <v>76</v>
      </c>
      <c r="E1129" s="136"/>
      <c r="F1129" s="137">
        <v>76</v>
      </c>
      <c r="G1129" s="136"/>
      <c r="H1129" s="137">
        <v>76</v>
      </c>
      <c r="I1129" s="136"/>
      <c r="J1129" s="142">
        <f>K1129/0.6591466335</f>
        <v>92.54389979373231</v>
      </c>
      <c r="K1129" s="137">
        <v>61</v>
      </c>
      <c r="L1129" s="110">
        <f>(K1129/F1129)*100</f>
        <v>80.26315789473685</v>
      </c>
    </row>
    <row r="1130" ht="12.75" customHeight="1" hidden="1"/>
    <row r="1131" spans="1:12" ht="19.5" customHeight="1" hidden="1">
      <c r="A1131" s="1673" t="s">
        <v>175</v>
      </c>
      <c r="B1131" s="1674"/>
      <c r="C1131" s="1674"/>
      <c r="D1131" s="1674"/>
      <c r="E1131" s="1674"/>
      <c r="F1131" s="1674"/>
      <c r="G1131" s="1674"/>
      <c r="H1131" s="1674"/>
      <c r="I1131" s="1674"/>
      <c r="J1131" s="1674"/>
      <c r="K1131" s="1674"/>
      <c r="L1131" s="1674"/>
    </row>
    <row r="1132" s="84" customFormat="1" ht="12.75" customHeight="1" hidden="1"/>
    <row r="1133" s="84" customFormat="1" ht="12.75" customHeight="1" hidden="1"/>
    <row r="1134" spans="1:12" s="85" customFormat="1" ht="22.5" customHeight="1" hidden="1">
      <c r="A1134" s="1240" t="s">
        <v>160</v>
      </c>
      <c r="B1134" s="1240"/>
      <c r="C1134" s="1675"/>
      <c r="D1134" s="1675"/>
      <c r="E1134" s="1675"/>
      <c r="F1134" s="1675"/>
      <c r="G1134" s="1675"/>
      <c r="H1134" s="1675"/>
      <c r="I1134" s="1675"/>
      <c r="J1134" s="1675"/>
      <c r="K1134" s="1675"/>
      <c r="L1134" s="1675"/>
    </row>
    <row r="1135" spans="12:14" ht="12.75" customHeight="1" hidden="1">
      <c r="L1135" s="87"/>
      <c r="M1135" s="87"/>
      <c r="N1135" s="87"/>
    </row>
    <row r="1136" spans="9:14" ht="12.75" customHeight="1" hidden="1" thickBot="1">
      <c r="I1136" s="88"/>
      <c r="J1136" s="88"/>
      <c r="K1136" s="88"/>
      <c r="L1136" s="89"/>
      <c r="M1136" s="87"/>
      <c r="N1136" s="87"/>
    </row>
    <row r="1137" spans="1:12" ht="24.75" customHeight="1" hidden="1">
      <c r="A1137" s="1703" t="s">
        <v>161</v>
      </c>
      <c r="B1137" s="1704"/>
      <c r="C1137" s="1704"/>
      <c r="D1137" s="1705"/>
      <c r="E1137" s="1706" t="s">
        <v>127</v>
      </c>
      <c r="F1137" s="1707"/>
      <c r="G1137" s="1707"/>
      <c r="H1137" s="1707"/>
      <c r="I1137" s="1707"/>
      <c r="J1137" s="1707"/>
      <c r="K1137" s="1707"/>
      <c r="L1137" s="1708"/>
    </row>
    <row r="1138" spans="1:12" ht="24.75" customHeight="1" hidden="1">
      <c r="A1138" s="1709" t="s">
        <v>162</v>
      </c>
      <c r="B1138" s="1710"/>
      <c r="C1138" s="1710"/>
      <c r="D1138" s="1711"/>
      <c r="E1138" s="1692" t="s">
        <v>42</v>
      </c>
      <c r="F1138" s="1693"/>
      <c r="G1138" s="1693"/>
      <c r="H1138" s="1693"/>
      <c r="I1138" s="1693"/>
      <c r="J1138" s="1693"/>
      <c r="K1138" s="1693"/>
      <c r="L1138" s="1694"/>
    </row>
    <row r="1139" spans="1:12" ht="24.75" customHeight="1" hidden="1">
      <c r="A1139" s="1715" t="s">
        <v>104</v>
      </c>
      <c r="B1139" s="1716"/>
      <c r="C1139" s="1716"/>
      <c r="D1139" s="1717"/>
      <c r="E1139" s="1720" t="s">
        <v>200</v>
      </c>
      <c r="F1139" s="1721"/>
      <c r="G1139" s="1721"/>
      <c r="H1139" s="1721"/>
      <c r="I1139" s="1721"/>
      <c r="J1139" s="1721"/>
      <c r="K1139" s="1721"/>
      <c r="L1139" s="1722"/>
    </row>
    <row r="1140" spans="1:12" ht="24.75" customHeight="1" hidden="1">
      <c r="A1140" s="90"/>
      <c r="B1140" s="1659" t="s">
        <v>105</v>
      </c>
      <c r="C1140" s="1659"/>
      <c r="D1140" s="1660"/>
      <c r="E1140" s="1723" t="s">
        <v>228</v>
      </c>
      <c r="F1140" s="1724"/>
      <c r="G1140" s="1724"/>
      <c r="H1140" s="1724"/>
      <c r="I1140" s="1724"/>
      <c r="J1140" s="1724"/>
      <c r="K1140" s="1724"/>
      <c r="L1140" s="1725"/>
    </row>
    <row r="1141" spans="1:12" ht="24.75" customHeight="1" hidden="1">
      <c r="A1141" s="90"/>
      <c r="B1141" s="1659" t="s">
        <v>106</v>
      </c>
      <c r="C1141" s="1659"/>
      <c r="D1141" s="1660"/>
      <c r="E1141" s="1692"/>
      <c r="F1141" s="1693"/>
      <c r="G1141" s="1693"/>
      <c r="H1141" s="1693"/>
      <c r="I1141" s="1693"/>
      <c r="J1141" s="1693"/>
      <c r="K1141" s="1693"/>
      <c r="L1141" s="1694"/>
    </row>
    <row r="1142" spans="1:12" ht="24.75" customHeight="1" hidden="1">
      <c r="A1142" s="90" t="s">
        <v>164</v>
      </c>
      <c r="B1142" s="1659" t="s">
        <v>107</v>
      </c>
      <c r="C1142" s="1659"/>
      <c r="D1142" s="1660"/>
      <c r="E1142" s="1692" t="s">
        <v>165</v>
      </c>
      <c r="F1142" s="1693"/>
      <c r="G1142" s="1693"/>
      <c r="H1142" s="1693"/>
      <c r="I1142" s="1693"/>
      <c r="J1142" s="1693"/>
      <c r="K1142" s="1693"/>
      <c r="L1142" s="1694"/>
    </row>
    <row r="1143" spans="1:12" ht="24.75" customHeight="1" hidden="1">
      <c r="A1143" s="90"/>
      <c r="B1143" s="1659" t="s">
        <v>166</v>
      </c>
      <c r="C1143" s="1659"/>
      <c r="D1143" s="1660"/>
      <c r="E1143" s="1692" t="s">
        <v>227</v>
      </c>
      <c r="F1143" s="1693"/>
      <c r="G1143" s="1693"/>
      <c r="H1143" s="1693"/>
      <c r="I1143" s="1693"/>
      <c r="J1143" s="1693"/>
      <c r="K1143" s="1693"/>
      <c r="L1143" s="1694"/>
    </row>
    <row r="1144" spans="1:12" ht="24.75" customHeight="1" hidden="1" thickBot="1">
      <c r="A1144" s="111"/>
      <c r="B1144" s="1695" t="s">
        <v>108</v>
      </c>
      <c r="C1144" s="1695"/>
      <c r="D1144" s="1696"/>
      <c r="E1144" s="1697" t="s">
        <v>190</v>
      </c>
      <c r="F1144" s="1698"/>
      <c r="G1144" s="1698"/>
      <c r="H1144" s="1698"/>
      <c r="I1144" s="1698"/>
      <c r="J1144" s="1698"/>
      <c r="K1144" s="1698"/>
      <c r="L1144" s="1699"/>
    </row>
    <row r="1145" spans="1:12" ht="27.75" customHeight="1" hidden="1" thickBot="1">
      <c r="A1145" s="1700" t="s">
        <v>167</v>
      </c>
      <c r="B1145" s="1701"/>
      <c r="C1145" s="1701"/>
      <c r="D1145" s="1701"/>
      <c r="E1145" s="1702" t="s">
        <v>168</v>
      </c>
      <c r="F1145" s="1330"/>
      <c r="G1145" s="1330"/>
      <c r="H1145" s="1330"/>
      <c r="I1145" s="1330"/>
      <c r="J1145" s="1330"/>
      <c r="K1145" s="1330"/>
      <c r="L1145" s="1331"/>
    </row>
    <row r="1146" spans="1:12" ht="18" customHeight="1" hidden="1">
      <c r="A1146" s="1678" t="s">
        <v>169</v>
      </c>
      <c r="B1146" s="1679"/>
      <c r="C1146" s="1680" t="s">
        <v>141</v>
      </c>
      <c r="D1146" s="1681"/>
      <c r="E1146" s="1680" t="s">
        <v>170</v>
      </c>
      <c r="F1146" s="1681"/>
      <c r="G1146" s="1680" t="s">
        <v>171</v>
      </c>
      <c r="H1146" s="1681"/>
      <c r="I1146" s="1680" t="s">
        <v>172</v>
      </c>
      <c r="J1146" s="1684"/>
      <c r="K1146" s="1681"/>
      <c r="L1146" s="1686" t="s">
        <v>179</v>
      </c>
    </row>
    <row r="1147" spans="1:12" ht="6" customHeight="1" hidden="1">
      <c r="A1147" s="1688" t="s">
        <v>174</v>
      </c>
      <c r="B1147" s="1689"/>
      <c r="C1147" s="1682"/>
      <c r="D1147" s="1683"/>
      <c r="E1147" s="1682"/>
      <c r="F1147" s="1683"/>
      <c r="G1147" s="1682"/>
      <c r="H1147" s="1683"/>
      <c r="I1147" s="1682"/>
      <c r="J1147" s="1685"/>
      <c r="K1147" s="1683"/>
      <c r="L1147" s="1687"/>
    </row>
    <row r="1148" spans="1:12" ht="24" customHeight="1" hidden="1" thickBot="1">
      <c r="A1148" s="1690"/>
      <c r="B1148" s="1691"/>
      <c r="C1148" s="92" t="s">
        <v>145</v>
      </c>
      <c r="D1148" s="93" t="s">
        <v>142</v>
      </c>
      <c r="E1148" s="92" t="s">
        <v>145</v>
      </c>
      <c r="F1148" s="93" t="s">
        <v>142</v>
      </c>
      <c r="G1148" s="92" t="s">
        <v>145</v>
      </c>
      <c r="H1148" s="93" t="s">
        <v>142</v>
      </c>
      <c r="I1148" s="92" t="s">
        <v>145</v>
      </c>
      <c r="J1148" s="94" t="s">
        <v>250</v>
      </c>
      <c r="K1148" s="93" t="s">
        <v>142</v>
      </c>
      <c r="L1148" s="1182"/>
    </row>
    <row r="1149" spans="1:12" ht="24" customHeight="1" hidden="1" thickBot="1">
      <c r="A1149" s="1671">
        <v>2006</v>
      </c>
      <c r="B1149" s="1726"/>
      <c r="C1149" s="136"/>
      <c r="D1149" s="137">
        <v>40</v>
      </c>
      <c r="E1149" s="136"/>
      <c r="F1149" s="137">
        <v>40</v>
      </c>
      <c r="G1149" s="136"/>
      <c r="H1149" s="137">
        <v>40</v>
      </c>
      <c r="I1149" s="136"/>
      <c r="J1149" s="142">
        <f>K1149/0.6591466335</f>
        <v>51.58184578667047</v>
      </c>
      <c r="K1149" s="137">
        <v>34</v>
      </c>
      <c r="L1149" s="110">
        <f>(K1149/F1149)*100</f>
        <v>85</v>
      </c>
    </row>
    <row r="1150" ht="12.75" customHeight="1" hidden="1"/>
    <row r="1151" spans="1:12" ht="19.5" customHeight="1" hidden="1">
      <c r="A1151" s="1673" t="s">
        <v>175</v>
      </c>
      <c r="B1151" s="1674"/>
      <c r="C1151" s="1674"/>
      <c r="D1151" s="1674"/>
      <c r="E1151" s="1674"/>
      <c r="F1151" s="1674"/>
      <c r="G1151" s="1674"/>
      <c r="H1151" s="1674"/>
      <c r="I1151" s="1674"/>
      <c r="J1151" s="1674"/>
      <c r="K1151" s="1674"/>
      <c r="L1151" s="1674"/>
    </row>
    <row r="1152" ht="12.75" hidden="1"/>
    <row r="1153" ht="12.75" hidden="1"/>
    <row r="1154" ht="12.75" hidden="1"/>
    <row r="1155" ht="12.75" hidden="1"/>
    <row r="1156" ht="12.75" hidden="1"/>
    <row r="1157" ht="12.75" hidden="1"/>
    <row r="1158" ht="12.75" hidden="1"/>
    <row r="1159" ht="12.75" hidden="1"/>
    <row r="1160" ht="12.75" hidden="1"/>
    <row r="1161" ht="12.75" hidden="1"/>
    <row r="1162" ht="12.75" hidden="1"/>
    <row r="1163" ht="12.75" hidden="1"/>
    <row r="1164" ht="12.75" hidden="1"/>
    <row r="1165" ht="12.75" hidden="1"/>
    <row r="1166" ht="12.75" hidden="1"/>
    <row r="1167" ht="12.75" hidden="1"/>
    <row r="1168" ht="12.75" hidden="1"/>
    <row r="1169" s="84" customFormat="1" ht="12.75" customHeight="1" hidden="1"/>
    <row r="1170" s="84" customFormat="1" ht="12.75" customHeight="1" hidden="1"/>
    <row r="1171" s="84" customFormat="1" ht="12.75" customHeight="1" hidden="1"/>
    <row r="1172" s="84" customFormat="1" ht="12.75" customHeight="1" hidden="1"/>
    <row r="1173" s="84" customFormat="1" ht="12.75" customHeight="1" hidden="1"/>
    <row r="1174" s="84" customFormat="1" ht="12.75" customHeight="1" hidden="1"/>
    <row r="1175" spans="1:12" s="85" customFormat="1" ht="22.5" customHeight="1" hidden="1">
      <c r="A1175" s="1240" t="s">
        <v>160</v>
      </c>
      <c r="B1175" s="1240"/>
      <c r="C1175" s="1675"/>
      <c r="D1175" s="1675"/>
      <c r="E1175" s="1675"/>
      <c r="F1175" s="1675"/>
      <c r="G1175" s="1675"/>
      <c r="H1175" s="1675"/>
      <c r="I1175" s="1675"/>
      <c r="J1175" s="1675"/>
      <c r="K1175" s="1675"/>
      <c r="L1175" s="1675"/>
    </row>
    <row r="1176" spans="12:14" ht="12.75" customHeight="1" hidden="1">
      <c r="L1176" s="87"/>
      <c r="M1176" s="87"/>
      <c r="N1176" s="87"/>
    </row>
    <row r="1177" spans="9:14" ht="12.75" customHeight="1" hidden="1" thickBot="1">
      <c r="I1177" s="88"/>
      <c r="J1177" s="88"/>
      <c r="K1177" s="88"/>
      <c r="L1177" s="89"/>
      <c r="M1177" s="87"/>
      <c r="N1177" s="87"/>
    </row>
    <row r="1178" spans="1:12" ht="24.75" customHeight="1" hidden="1">
      <c r="A1178" s="1703" t="s">
        <v>161</v>
      </c>
      <c r="B1178" s="1704"/>
      <c r="C1178" s="1704"/>
      <c r="D1178" s="1705"/>
      <c r="E1178" s="1706" t="s">
        <v>127</v>
      </c>
      <c r="F1178" s="1707"/>
      <c r="G1178" s="1707"/>
      <c r="H1178" s="1707"/>
      <c r="I1178" s="1707"/>
      <c r="J1178" s="1707"/>
      <c r="K1178" s="1707"/>
      <c r="L1178" s="1708"/>
    </row>
    <row r="1179" spans="1:12" ht="24.75" customHeight="1" hidden="1">
      <c r="A1179" s="1709" t="s">
        <v>162</v>
      </c>
      <c r="B1179" s="1710"/>
      <c r="C1179" s="1710"/>
      <c r="D1179" s="1711"/>
      <c r="E1179" s="1692" t="s">
        <v>42</v>
      </c>
      <c r="F1179" s="1693"/>
      <c r="G1179" s="1693"/>
      <c r="H1179" s="1693"/>
      <c r="I1179" s="1693"/>
      <c r="J1179" s="1693"/>
      <c r="K1179" s="1693"/>
      <c r="L1179" s="1694"/>
    </row>
    <row r="1180" spans="1:12" ht="24.75" customHeight="1" hidden="1">
      <c r="A1180" s="1715" t="s">
        <v>104</v>
      </c>
      <c r="B1180" s="1716"/>
      <c r="C1180" s="1716"/>
      <c r="D1180" s="1717"/>
      <c r="E1180" s="1720" t="s">
        <v>200</v>
      </c>
      <c r="F1180" s="1721"/>
      <c r="G1180" s="1721"/>
      <c r="H1180" s="1721"/>
      <c r="I1180" s="1721"/>
      <c r="J1180" s="1721"/>
      <c r="K1180" s="1721"/>
      <c r="L1180" s="1722"/>
    </row>
    <row r="1181" spans="1:12" ht="24.75" customHeight="1" hidden="1">
      <c r="A1181" s="90"/>
      <c r="B1181" s="1659" t="s">
        <v>105</v>
      </c>
      <c r="C1181" s="1659"/>
      <c r="D1181" s="1660"/>
      <c r="E1181" s="1723" t="s">
        <v>229</v>
      </c>
      <c r="F1181" s="1724"/>
      <c r="G1181" s="1724"/>
      <c r="H1181" s="1724"/>
      <c r="I1181" s="1724"/>
      <c r="J1181" s="1724"/>
      <c r="K1181" s="1724"/>
      <c r="L1181" s="1725"/>
    </row>
    <row r="1182" spans="1:12" ht="24.75" customHeight="1" hidden="1">
      <c r="A1182" s="90"/>
      <c r="B1182" s="1659" t="s">
        <v>106</v>
      </c>
      <c r="C1182" s="1659"/>
      <c r="D1182" s="1660"/>
      <c r="E1182" s="1692"/>
      <c r="F1182" s="1693"/>
      <c r="G1182" s="1693"/>
      <c r="H1182" s="1693"/>
      <c r="I1182" s="1693"/>
      <c r="J1182" s="1693"/>
      <c r="K1182" s="1693"/>
      <c r="L1182" s="1694"/>
    </row>
    <row r="1183" spans="1:12" ht="24.75" customHeight="1" hidden="1">
      <c r="A1183" s="90" t="s">
        <v>164</v>
      </c>
      <c r="B1183" s="1659" t="s">
        <v>107</v>
      </c>
      <c r="C1183" s="1659"/>
      <c r="D1183" s="1660"/>
      <c r="E1183" s="1692" t="s">
        <v>165</v>
      </c>
      <c r="F1183" s="1693"/>
      <c r="G1183" s="1693"/>
      <c r="H1183" s="1693"/>
      <c r="I1183" s="1693"/>
      <c r="J1183" s="1693"/>
      <c r="K1183" s="1693"/>
      <c r="L1183" s="1694"/>
    </row>
    <row r="1184" spans="1:12" ht="24.75" customHeight="1" hidden="1">
      <c r="A1184" s="90"/>
      <c r="B1184" s="1659" t="s">
        <v>166</v>
      </c>
      <c r="C1184" s="1659"/>
      <c r="D1184" s="1660"/>
      <c r="E1184" s="1692" t="s">
        <v>230</v>
      </c>
      <c r="F1184" s="1693"/>
      <c r="G1184" s="1693"/>
      <c r="H1184" s="1693"/>
      <c r="I1184" s="1693"/>
      <c r="J1184" s="1693"/>
      <c r="K1184" s="1693"/>
      <c r="L1184" s="1694"/>
    </row>
    <row r="1185" spans="1:12" ht="24.75" customHeight="1" hidden="1" thickBot="1">
      <c r="A1185" s="111"/>
      <c r="B1185" s="1695" t="s">
        <v>108</v>
      </c>
      <c r="C1185" s="1695"/>
      <c r="D1185" s="1696"/>
      <c r="E1185" s="1697" t="s">
        <v>190</v>
      </c>
      <c r="F1185" s="1698"/>
      <c r="G1185" s="1698"/>
      <c r="H1185" s="1698"/>
      <c r="I1185" s="1698"/>
      <c r="J1185" s="1698"/>
      <c r="K1185" s="1698"/>
      <c r="L1185" s="1699"/>
    </row>
    <row r="1186" spans="1:12" ht="27.75" customHeight="1" hidden="1" thickBot="1">
      <c r="A1186" s="1700" t="s">
        <v>167</v>
      </c>
      <c r="B1186" s="1701"/>
      <c r="C1186" s="1701"/>
      <c r="D1186" s="1701"/>
      <c r="E1186" s="1702" t="s">
        <v>168</v>
      </c>
      <c r="F1186" s="1330"/>
      <c r="G1186" s="1330"/>
      <c r="H1186" s="1330"/>
      <c r="I1186" s="1330"/>
      <c r="J1186" s="1330"/>
      <c r="K1186" s="1330"/>
      <c r="L1186" s="1331"/>
    </row>
    <row r="1187" spans="1:12" ht="18" customHeight="1" hidden="1">
      <c r="A1187" s="1718" t="s">
        <v>169</v>
      </c>
      <c r="B1187" s="1719"/>
      <c r="C1187" s="1680" t="s">
        <v>141</v>
      </c>
      <c r="D1187" s="1681"/>
      <c r="E1187" s="1680" t="s">
        <v>170</v>
      </c>
      <c r="F1187" s="1681"/>
      <c r="G1187" s="1680" t="s">
        <v>171</v>
      </c>
      <c r="H1187" s="1681"/>
      <c r="I1187" s="1680" t="s">
        <v>172</v>
      </c>
      <c r="J1187" s="1684"/>
      <c r="K1187" s="1681"/>
      <c r="L1187" s="1686" t="s">
        <v>179</v>
      </c>
    </row>
    <row r="1188" spans="1:12" ht="6" customHeight="1" hidden="1">
      <c r="A1188" s="1688" t="s">
        <v>174</v>
      </c>
      <c r="B1188" s="1689"/>
      <c r="C1188" s="1682"/>
      <c r="D1188" s="1683"/>
      <c r="E1188" s="1682"/>
      <c r="F1188" s="1683"/>
      <c r="G1188" s="1682"/>
      <c r="H1188" s="1683"/>
      <c r="I1188" s="1682"/>
      <c r="J1188" s="1685"/>
      <c r="K1188" s="1683"/>
      <c r="L1188" s="1687"/>
    </row>
    <row r="1189" spans="1:12" ht="24" customHeight="1" hidden="1" thickBot="1">
      <c r="A1189" s="1690"/>
      <c r="B1189" s="1691"/>
      <c r="C1189" s="92" t="s">
        <v>145</v>
      </c>
      <c r="D1189" s="93" t="s">
        <v>142</v>
      </c>
      <c r="E1189" s="92" t="s">
        <v>145</v>
      </c>
      <c r="F1189" s="93" t="s">
        <v>142</v>
      </c>
      <c r="G1189" s="92" t="s">
        <v>145</v>
      </c>
      <c r="H1189" s="93" t="s">
        <v>142</v>
      </c>
      <c r="I1189" s="92" t="s">
        <v>145</v>
      </c>
      <c r="J1189" s="94" t="s">
        <v>250</v>
      </c>
      <c r="K1189" s="93" t="s">
        <v>142</v>
      </c>
      <c r="L1189" s="1182"/>
    </row>
    <row r="1190" spans="1:12" ht="24" customHeight="1" hidden="1">
      <c r="A1190" s="1661">
        <v>2006</v>
      </c>
      <c r="B1190" s="1662"/>
      <c r="C1190" s="95"/>
      <c r="D1190" s="96">
        <v>285</v>
      </c>
      <c r="E1190" s="95"/>
      <c r="F1190" s="96">
        <v>105</v>
      </c>
      <c r="G1190" s="95"/>
      <c r="H1190" s="96">
        <v>105</v>
      </c>
      <c r="I1190" s="95"/>
      <c r="J1190" s="142">
        <f>K1190/0.6591466335</f>
        <v>157.77976358275671</v>
      </c>
      <c r="K1190" s="96">
        <v>104</v>
      </c>
      <c r="L1190" s="132">
        <f>(K1190/F1190)*100</f>
        <v>99.04761904761905</v>
      </c>
    </row>
    <row r="1191" spans="1:12" ht="24" customHeight="1" hidden="1">
      <c r="A1191" s="1663">
        <v>2007</v>
      </c>
      <c r="B1191" s="1664"/>
      <c r="C1191" s="100"/>
      <c r="D1191" s="101">
        <v>300</v>
      </c>
      <c r="E1191" s="100"/>
      <c r="F1191" s="101">
        <v>108</v>
      </c>
      <c r="G1191" s="100"/>
      <c r="H1191" s="101">
        <v>108</v>
      </c>
      <c r="I1191" s="100"/>
      <c r="J1191" s="124">
        <f>K1191/0.6518266698</f>
        <v>119.66371370464596</v>
      </c>
      <c r="K1191" s="101">
        <v>78</v>
      </c>
      <c r="L1191" s="134">
        <f>(K1191/F1191)*100</f>
        <v>72.22222222222221</v>
      </c>
    </row>
    <row r="1192" spans="1:12" ht="24" customHeight="1" hidden="1" thickBot="1">
      <c r="A1192" s="1669">
        <v>2008</v>
      </c>
      <c r="B1192" s="1670"/>
      <c r="C1192" s="112"/>
      <c r="D1192" s="113">
        <v>315</v>
      </c>
      <c r="E1192" s="112"/>
      <c r="F1192" s="113">
        <v>85</v>
      </c>
      <c r="G1192" s="112"/>
      <c r="H1192" s="113">
        <v>85</v>
      </c>
      <c r="I1192" s="112"/>
      <c r="J1192" s="128">
        <f>K1192/0.7309969477</f>
        <v>113.54356575790118</v>
      </c>
      <c r="K1192" s="113">
        <v>83</v>
      </c>
      <c r="L1192" s="141">
        <f>(K1192/F1192)*100</f>
        <v>97.6470588235294</v>
      </c>
    </row>
    <row r="1193" spans="1:12" ht="24" customHeight="1" hidden="1" thickBot="1">
      <c r="A1193" s="1671"/>
      <c r="B1193" s="1672"/>
      <c r="C1193" s="106"/>
      <c r="D1193" s="107"/>
      <c r="E1193" s="106"/>
      <c r="F1193" s="107"/>
      <c r="G1193" s="106"/>
      <c r="H1193" s="107"/>
      <c r="I1193" s="108" t="s">
        <v>142</v>
      </c>
      <c r="J1193" s="108">
        <f>SUM(J1190:J1192)</f>
        <v>390.98704304530384</v>
      </c>
      <c r="K1193" s="109">
        <f>SUM(K1190:K1192)</f>
        <v>265</v>
      </c>
      <c r="L1193" s="120"/>
    </row>
    <row r="1194" ht="12.75" customHeight="1" hidden="1"/>
    <row r="1195" spans="1:12" ht="19.5" customHeight="1" hidden="1">
      <c r="A1195" s="1673" t="s">
        <v>175</v>
      </c>
      <c r="B1195" s="1674"/>
      <c r="C1195" s="1674"/>
      <c r="D1195" s="1674"/>
      <c r="E1195" s="1674"/>
      <c r="F1195" s="1674"/>
      <c r="G1195" s="1674"/>
      <c r="H1195" s="1674"/>
      <c r="I1195" s="1674"/>
      <c r="J1195" s="1674"/>
      <c r="K1195" s="1674"/>
      <c r="L1195" s="1674"/>
    </row>
    <row r="1196" ht="12.75" hidden="1"/>
    <row r="1197" ht="12.75" hidden="1"/>
    <row r="1198" ht="12.75" hidden="1"/>
    <row r="1199" ht="12.75" hidden="1"/>
    <row r="1200" ht="12.75" hidden="1"/>
    <row r="1201" ht="12.75" hidden="1"/>
    <row r="1202" ht="12.75" hidden="1"/>
    <row r="1203" ht="12.75" hidden="1"/>
    <row r="1204" ht="12.75" hidden="1"/>
    <row r="1205" ht="12.75" hidden="1"/>
    <row r="1206" ht="12.75" hidden="1"/>
    <row r="1207" ht="12.75" hidden="1"/>
    <row r="1208" ht="12.75" hidden="1"/>
    <row r="1209" ht="12.75" hidden="1"/>
    <row r="1210" ht="12.75" hidden="1"/>
    <row r="1211" ht="12.75" hidden="1"/>
    <row r="1212" ht="12.75" hidden="1"/>
    <row r="1213" ht="12.75" hidden="1"/>
    <row r="1214" ht="12.75" hidden="1"/>
    <row r="1215" ht="12.75" hidden="1"/>
    <row r="1216" ht="12.75" hidden="1"/>
    <row r="1217" ht="12.75" hidden="1"/>
    <row r="1218" ht="12.75" hidden="1"/>
    <row r="1219" ht="12.75" hidden="1"/>
    <row r="1220" ht="12.75" hidden="1"/>
    <row r="1221" ht="12.75" hidden="1"/>
    <row r="1222" ht="12.75" hidden="1"/>
    <row r="1223" ht="12.75" hidden="1"/>
    <row r="1224" ht="12.75" hidden="1"/>
    <row r="1225" ht="12.75" hidden="1"/>
    <row r="1226" ht="12.75" hidden="1"/>
    <row r="1227" ht="12.75" hidden="1"/>
    <row r="1228" ht="12.75" hidden="1"/>
    <row r="1229" ht="12.75" hidden="1"/>
    <row r="1230" ht="12.75" hidden="1"/>
    <row r="1231" ht="12.75" hidden="1"/>
    <row r="1232" ht="12.75" hidden="1"/>
    <row r="1233" ht="12.75" hidden="1"/>
    <row r="1234" ht="12.75" hidden="1"/>
    <row r="1235" ht="12.75" hidden="1"/>
    <row r="1236" s="84" customFormat="1" ht="12.75" customHeight="1" hidden="1"/>
    <row r="1237" s="84" customFormat="1" ht="12.75" customHeight="1" hidden="1"/>
    <row r="1238" s="84" customFormat="1" ht="12.75" customHeight="1" hidden="1"/>
    <row r="1239" s="84" customFormat="1" ht="12.75" customHeight="1" hidden="1"/>
    <row r="1240" s="84" customFormat="1" ht="12.75" customHeight="1" hidden="1"/>
    <row r="1241" s="84" customFormat="1" ht="12.75" customHeight="1" hidden="1"/>
    <row r="1242" s="84" customFormat="1" ht="12.75" customHeight="1" hidden="1"/>
    <row r="1243" s="84" customFormat="1" ht="12.75" customHeight="1" hidden="1"/>
    <row r="1244" s="84" customFormat="1" ht="12.75" customHeight="1" hidden="1"/>
    <row r="1245" spans="1:12" s="85" customFormat="1" ht="22.5" customHeight="1" hidden="1">
      <c r="A1245" s="1240" t="s">
        <v>160</v>
      </c>
      <c r="B1245" s="1240"/>
      <c r="C1245" s="1675"/>
      <c r="D1245" s="1675"/>
      <c r="E1245" s="1675"/>
      <c r="F1245" s="1675"/>
      <c r="G1245" s="1675"/>
      <c r="H1245" s="1675"/>
      <c r="I1245" s="1675"/>
      <c r="J1245" s="1675"/>
      <c r="K1245" s="1675"/>
      <c r="L1245" s="1675"/>
    </row>
    <row r="1246" spans="12:14" ht="12.75" customHeight="1" hidden="1">
      <c r="L1246" s="87"/>
      <c r="M1246" s="87"/>
      <c r="N1246" s="87"/>
    </row>
    <row r="1247" spans="9:14" ht="12.75" customHeight="1" hidden="1" thickBot="1">
      <c r="I1247" s="88"/>
      <c r="J1247" s="88"/>
      <c r="K1247" s="88"/>
      <c r="L1247" s="89"/>
      <c r="M1247" s="87"/>
      <c r="N1247" s="87"/>
    </row>
    <row r="1248" spans="1:12" ht="24.75" customHeight="1" hidden="1">
      <c r="A1248" s="1703" t="s">
        <v>161</v>
      </c>
      <c r="B1248" s="1704"/>
      <c r="C1248" s="1704"/>
      <c r="D1248" s="1705"/>
      <c r="E1248" s="1706" t="s">
        <v>127</v>
      </c>
      <c r="F1248" s="1707"/>
      <c r="G1248" s="1707"/>
      <c r="H1248" s="1707"/>
      <c r="I1248" s="1707"/>
      <c r="J1248" s="1707"/>
      <c r="K1248" s="1707"/>
      <c r="L1248" s="1708"/>
    </row>
    <row r="1249" spans="1:12" ht="24.75" customHeight="1" hidden="1">
      <c r="A1249" s="1709" t="s">
        <v>162</v>
      </c>
      <c r="B1249" s="1710"/>
      <c r="C1249" s="1710"/>
      <c r="D1249" s="1711"/>
      <c r="E1249" s="1692" t="s">
        <v>42</v>
      </c>
      <c r="F1249" s="1693"/>
      <c r="G1249" s="1693"/>
      <c r="H1249" s="1693"/>
      <c r="I1249" s="1693"/>
      <c r="J1249" s="1693"/>
      <c r="K1249" s="1693"/>
      <c r="L1249" s="1694"/>
    </row>
    <row r="1250" spans="1:12" ht="24.75" customHeight="1" hidden="1">
      <c r="A1250" s="1715" t="s">
        <v>104</v>
      </c>
      <c r="B1250" s="1716"/>
      <c r="C1250" s="1716"/>
      <c r="D1250" s="1717"/>
      <c r="E1250" s="1712"/>
      <c r="F1250" s="1713"/>
      <c r="G1250" s="1713"/>
      <c r="H1250" s="1713"/>
      <c r="I1250" s="1713"/>
      <c r="J1250" s="1713"/>
      <c r="K1250" s="1713"/>
      <c r="L1250" s="1714"/>
    </row>
    <row r="1251" spans="1:12" ht="24.75" customHeight="1" hidden="1">
      <c r="A1251" s="90"/>
      <c r="B1251" s="1659" t="s">
        <v>105</v>
      </c>
      <c r="C1251" s="1659"/>
      <c r="D1251" s="1660"/>
      <c r="E1251" s="1692" t="s">
        <v>120</v>
      </c>
      <c r="F1251" s="1693"/>
      <c r="G1251" s="1693"/>
      <c r="H1251" s="1693"/>
      <c r="I1251" s="1693"/>
      <c r="J1251" s="1693"/>
      <c r="K1251" s="1693"/>
      <c r="L1251" s="1694"/>
    </row>
    <row r="1252" spans="1:12" ht="24.75" customHeight="1" hidden="1">
      <c r="A1252" s="90"/>
      <c r="B1252" s="1659" t="s">
        <v>106</v>
      </c>
      <c r="C1252" s="1659"/>
      <c r="D1252" s="1660"/>
      <c r="E1252" s="1692" t="s">
        <v>119</v>
      </c>
      <c r="F1252" s="1693"/>
      <c r="G1252" s="1693"/>
      <c r="H1252" s="1693"/>
      <c r="I1252" s="1693"/>
      <c r="J1252" s="1693"/>
      <c r="K1252" s="1693"/>
      <c r="L1252" s="1694"/>
    </row>
    <row r="1253" spans="1:12" ht="24.75" customHeight="1" hidden="1">
      <c r="A1253" s="90" t="s">
        <v>164</v>
      </c>
      <c r="B1253" s="1659" t="s">
        <v>107</v>
      </c>
      <c r="C1253" s="1659"/>
      <c r="D1253" s="1660"/>
      <c r="E1253" s="1692" t="s">
        <v>165</v>
      </c>
      <c r="F1253" s="1693"/>
      <c r="G1253" s="1693"/>
      <c r="H1253" s="1693"/>
      <c r="I1253" s="1693"/>
      <c r="J1253" s="1693"/>
      <c r="K1253" s="1693"/>
      <c r="L1253" s="1694"/>
    </row>
    <row r="1254" spans="1:12" ht="24.75" customHeight="1" hidden="1">
      <c r="A1254" s="90"/>
      <c r="B1254" s="1659" t="s">
        <v>166</v>
      </c>
      <c r="C1254" s="1659"/>
      <c r="D1254" s="1660"/>
      <c r="E1254" s="1692" t="s">
        <v>231</v>
      </c>
      <c r="F1254" s="1693"/>
      <c r="G1254" s="1693"/>
      <c r="H1254" s="1693"/>
      <c r="I1254" s="1693"/>
      <c r="J1254" s="1693"/>
      <c r="K1254" s="1693"/>
      <c r="L1254" s="1694"/>
    </row>
    <row r="1255" spans="1:12" ht="24.75" customHeight="1" hidden="1" thickBot="1">
      <c r="A1255" s="111"/>
      <c r="B1255" s="1695" t="s">
        <v>108</v>
      </c>
      <c r="C1255" s="1695"/>
      <c r="D1255" s="1696"/>
      <c r="E1255" s="1697" t="s">
        <v>190</v>
      </c>
      <c r="F1255" s="1698"/>
      <c r="G1255" s="1698"/>
      <c r="H1255" s="1698"/>
      <c r="I1255" s="1698"/>
      <c r="J1255" s="1698"/>
      <c r="K1255" s="1698"/>
      <c r="L1255" s="1699"/>
    </row>
    <row r="1256" spans="1:12" ht="27.75" customHeight="1" hidden="1" thickBot="1">
      <c r="A1256" s="1700" t="s">
        <v>167</v>
      </c>
      <c r="B1256" s="1701"/>
      <c r="C1256" s="1701"/>
      <c r="D1256" s="1701"/>
      <c r="E1256" s="1702" t="s">
        <v>168</v>
      </c>
      <c r="F1256" s="1330"/>
      <c r="G1256" s="1330"/>
      <c r="H1256" s="1330"/>
      <c r="I1256" s="1330"/>
      <c r="J1256" s="1330"/>
      <c r="K1256" s="1330"/>
      <c r="L1256" s="1331"/>
    </row>
    <row r="1257" spans="1:12" ht="18" customHeight="1" hidden="1">
      <c r="A1257" s="1718" t="s">
        <v>169</v>
      </c>
      <c r="B1257" s="1719"/>
      <c r="C1257" s="1680" t="s">
        <v>141</v>
      </c>
      <c r="D1257" s="1681"/>
      <c r="E1257" s="1680" t="s">
        <v>170</v>
      </c>
      <c r="F1257" s="1681"/>
      <c r="G1257" s="1680" t="s">
        <v>171</v>
      </c>
      <c r="H1257" s="1681"/>
      <c r="I1257" s="1680" t="s">
        <v>172</v>
      </c>
      <c r="J1257" s="1684"/>
      <c r="K1257" s="1681"/>
      <c r="L1257" s="1686" t="s">
        <v>179</v>
      </c>
    </row>
    <row r="1258" spans="1:12" ht="6" customHeight="1" hidden="1">
      <c r="A1258" s="1688" t="s">
        <v>174</v>
      </c>
      <c r="B1258" s="1689"/>
      <c r="C1258" s="1682"/>
      <c r="D1258" s="1683"/>
      <c r="E1258" s="1682"/>
      <c r="F1258" s="1683"/>
      <c r="G1258" s="1682"/>
      <c r="H1258" s="1683"/>
      <c r="I1258" s="1682"/>
      <c r="J1258" s="1685"/>
      <c r="K1258" s="1683"/>
      <c r="L1258" s="1687"/>
    </row>
    <row r="1259" spans="1:12" ht="24" customHeight="1" hidden="1" thickBot="1">
      <c r="A1259" s="1690"/>
      <c r="B1259" s="1691"/>
      <c r="C1259" s="92" t="s">
        <v>145</v>
      </c>
      <c r="D1259" s="93" t="s">
        <v>142</v>
      </c>
      <c r="E1259" s="92" t="s">
        <v>145</v>
      </c>
      <c r="F1259" s="93" t="s">
        <v>142</v>
      </c>
      <c r="G1259" s="92" t="s">
        <v>145</v>
      </c>
      <c r="H1259" s="93" t="s">
        <v>142</v>
      </c>
      <c r="I1259" s="92" t="s">
        <v>145</v>
      </c>
      <c r="J1259" s="94" t="s">
        <v>250</v>
      </c>
      <c r="K1259" s="93" t="s">
        <v>142</v>
      </c>
      <c r="L1259" s="1182"/>
    </row>
    <row r="1260" spans="1:12" ht="24" customHeight="1" hidden="1">
      <c r="A1260" s="1661">
        <v>2005</v>
      </c>
      <c r="B1260" s="1662"/>
      <c r="C1260" s="95"/>
      <c r="D1260" s="96">
        <v>4000</v>
      </c>
      <c r="E1260" s="95"/>
      <c r="F1260" s="96">
        <v>2000</v>
      </c>
      <c r="G1260" s="95"/>
      <c r="H1260" s="96">
        <v>1750</v>
      </c>
      <c r="I1260" s="95"/>
      <c r="J1260" s="124">
        <f>K1260/0.5883686916</f>
        <v>2170.407804207507</v>
      </c>
      <c r="K1260" s="96">
        <v>1277</v>
      </c>
      <c r="L1260" s="132">
        <f>(K1260/F1260)*100</f>
        <v>63.849999999999994</v>
      </c>
    </row>
    <row r="1261" spans="1:12" ht="24" customHeight="1" hidden="1">
      <c r="A1261" s="1663">
        <v>2006</v>
      </c>
      <c r="B1261" s="1664"/>
      <c r="C1261" s="100"/>
      <c r="D1261" s="101">
        <v>5217</v>
      </c>
      <c r="E1261" s="100"/>
      <c r="F1261" s="101">
        <v>2500</v>
      </c>
      <c r="G1261" s="100"/>
      <c r="H1261" s="101">
        <v>2439</v>
      </c>
      <c r="I1261" s="100"/>
      <c r="J1261" s="142">
        <f>K1261/0.6591466335</f>
        <v>3607.6949788441875</v>
      </c>
      <c r="K1261" s="101">
        <v>2378</v>
      </c>
      <c r="L1261" s="134">
        <f>(K1261/F1261)*100</f>
        <v>95.12</v>
      </c>
    </row>
    <row r="1262" spans="1:12" ht="24" customHeight="1" hidden="1">
      <c r="A1262" s="1665">
        <v>2007</v>
      </c>
      <c r="B1262" s="1666"/>
      <c r="C1262" s="100"/>
      <c r="D1262" s="101">
        <v>8871</v>
      </c>
      <c r="E1262" s="100"/>
      <c r="F1262" s="101">
        <v>2500</v>
      </c>
      <c r="G1262" s="100"/>
      <c r="H1262" s="101">
        <v>2733</v>
      </c>
      <c r="I1262" s="100"/>
      <c r="J1262" s="124">
        <f>K1262/0.6518266698</f>
        <v>4024.0759108626453</v>
      </c>
      <c r="K1262" s="101">
        <v>2623</v>
      </c>
      <c r="L1262" s="134">
        <f>(K1262/F1262)*100</f>
        <v>104.91999999999999</v>
      </c>
    </row>
    <row r="1263" spans="1:12" ht="24" customHeight="1" hidden="1" thickBot="1">
      <c r="A1263" s="1667">
        <v>2008</v>
      </c>
      <c r="B1263" s="1668"/>
      <c r="C1263" s="112"/>
      <c r="D1263" s="113">
        <v>9450</v>
      </c>
      <c r="E1263" s="112"/>
      <c r="F1263" s="113">
        <v>2085</v>
      </c>
      <c r="G1263" s="112"/>
      <c r="H1263" s="113">
        <v>1991</v>
      </c>
      <c r="I1263" s="112"/>
      <c r="J1263" s="128">
        <f>K1263/0.7309969477</f>
        <v>2481.5425094558163</v>
      </c>
      <c r="K1263" s="113">
        <v>1814</v>
      </c>
      <c r="L1263" s="141">
        <f>(K1263/F1263)*100</f>
        <v>87.00239808153476</v>
      </c>
    </row>
    <row r="1264" spans="1:12" ht="24" customHeight="1" hidden="1" thickBot="1">
      <c r="A1264" s="1671"/>
      <c r="B1264" s="1672"/>
      <c r="C1264" s="106"/>
      <c r="D1264" s="107"/>
      <c r="E1264" s="106"/>
      <c r="F1264" s="107"/>
      <c r="G1264" s="106"/>
      <c r="H1264" s="107"/>
      <c r="I1264" s="108" t="s">
        <v>142</v>
      </c>
      <c r="J1264" s="108">
        <f>SUM(J1260:J1263)</f>
        <v>12283.721203370154</v>
      </c>
      <c r="K1264" s="109">
        <f>SUM(K1260:K1263)</f>
        <v>8092</v>
      </c>
      <c r="L1264" s="120"/>
    </row>
    <row r="1265" ht="12.75" customHeight="1" hidden="1"/>
    <row r="1266" spans="1:12" ht="19.5" customHeight="1" hidden="1">
      <c r="A1266" s="1673" t="s">
        <v>175</v>
      </c>
      <c r="B1266" s="1674"/>
      <c r="C1266" s="1674"/>
      <c r="D1266" s="1674"/>
      <c r="E1266" s="1674"/>
      <c r="F1266" s="1674"/>
      <c r="G1266" s="1674"/>
      <c r="H1266" s="1674"/>
      <c r="I1266" s="1674"/>
      <c r="J1266" s="1674"/>
      <c r="K1266" s="1674"/>
      <c r="L1266" s="1674"/>
    </row>
    <row r="1267" ht="12.75" hidden="1"/>
    <row r="1268" ht="12.75" hidden="1"/>
    <row r="1269" ht="12.75" hidden="1"/>
    <row r="1270" ht="12.75" hidden="1"/>
    <row r="1271" ht="12.75" hidden="1"/>
    <row r="1272" ht="12.75" hidden="1"/>
    <row r="1273" ht="12.75" hidden="1"/>
    <row r="1274" ht="12.75" hidden="1"/>
    <row r="1275" ht="12.75" hidden="1"/>
    <row r="1276" ht="12.75" hidden="1"/>
    <row r="1277" ht="12.75" hidden="1"/>
    <row r="1278" ht="12.75" hidden="1"/>
    <row r="1279" ht="12.75" hidden="1"/>
    <row r="1280" ht="12.75" hidden="1"/>
    <row r="1281" ht="12.75" hidden="1"/>
    <row r="1282" ht="12.75" hidden="1"/>
    <row r="1283" ht="12.75" hidden="1"/>
    <row r="1284" ht="12.75" hidden="1"/>
    <row r="1285" ht="12.75" hidden="1"/>
    <row r="1286" ht="12.75" hidden="1"/>
    <row r="1287" ht="12.75" hidden="1"/>
    <row r="1288" ht="12.75" hidden="1"/>
    <row r="1289" ht="12.75" hidden="1"/>
    <row r="1290" ht="12.75" hidden="1"/>
    <row r="1291" ht="12.75" hidden="1"/>
    <row r="1292" ht="12.75" hidden="1"/>
    <row r="1293" ht="12.75" hidden="1"/>
    <row r="1294" ht="12.75" hidden="1"/>
    <row r="1295" ht="12.75" hidden="1"/>
    <row r="1296" ht="12.75" hidden="1"/>
    <row r="1297" ht="12.75" hidden="1"/>
    <row r="1298" ht="12.75" hidden="1"/>
    <row r="1299" ht="12.75" hidden="1"/>
    <row r="1300" ht="12.75" hidden="1"/>
    <row r="1301" ht="12.75" hidden="1"/>
    <row r="1302" ht="12.75" hidden="1"/>
    <row r="1303" ht="12.75" hidden="1"/>
    <row r="1304" ht="12.75" hidden="1"/>
    <row r="1305" ht="12.75" hidden="1"/>
    <row r="1306" ht="12.75" hidden="1"/>
    <row r="1307" ht="12.75" hidden="1"/>
    <row r="1308" s="84" customFormat="1" ht="12.75" customHeight="1" hidden="1"/>
    <row r="1309" s="84" customFormat="1" ht="12.75" customHeight="1" hidden="1"/>
    <row r="1310" s="84" customFormat="1" ht="12.75" customHeight="1" hidden="1"/>
    <row r="1311" s="84" customFormat="1" ht="12.75" customHeight="1" hidden="1"/>
    <row r="1312" s="84" customFormat="1" ht="12.75" customHeight="1" hidden="1"/>
    <row r="1313" s="84" customFormat="1" ht="12.75" customHeight="1" hidden="1"/>
    <row r="1314" spans="1:12" s="85" customFormat="1" ht="22.5" customHeight="1" hidden="1">
      <c r="A1314" s="1240" t="s">
        <v>160</v>
      </c>
      <c r="B1314" s="1240"/>
      <c r="C1314" s="1675"/>
      <c r="D1314" s="1675"/>
      <c r="E1314" s="1675"/>
      <c r="F1314" s="1675"/>
      <c r="G1314" s="1675"/>
      <c r="H1314" s="1675"/>
      <c r="I1314" s="1675"/>
      <c r="J1314" s="1675"/>
      <c r="K1314" s="1675"/>
      <c r="L1314" s="1675"/>
    </row>
    <row r="1315" spans="12:14" ht="12.75" customHeight="1" hidden="1">
      <c r="L1315" s="87"/>
      <c r="M1315" s="87"/>
      <c r="N1315" s="87"/>
    </row>
    <row r="1316" spans="9:14" ht="12.75" customHeight="1" hidden="1" thickBot="1">
      <c r="I1316" s="88"/>
      <c r="J1316" s="88"/>
      <c r="K1316" s="88"/>
      <c r="L1316" s="89"/>
      <c r="M1316" s="87"/>
      <c r="N1316" s="87"/>
    </row>
    <row r="1317" spans="1:12" ht="24.75" customHeight="1" hidden="1">
      <c r="A1317" s="1703" t="s">
        <v>161</v>
      </c>
      <c r="B1317" s="1704"/>
      <c r="C1317" s="1704"/>
      <c r="D1317" s="1705"/>
      <c r="E1317" s="1706" t="s">
        <v>127</v>
      </c>
      <c r="F1317" s="1707"/>
      <c r="G1317" s="1707"/>
      <c r="H1317" s="1707"/>
      <c r="I1317" s="1707"/>
      <c r="J1317" s="1707"/>
      <c r="K1317" s="1707"/>
      <c r="L1317" s="1708"/>
    </row>
    <row r="1318" spans="1:12" ht="24.75" customHeight="1" hidden="1">
      <c r="A1318" s="1709" t="s">
        <v>162</v>
      </c>
      <c r="B1318" s="1710"/>
      <c r="C1318" s="1710"/>
      <c r="D1318" s="1711"/>
      <c r="E1318" s="1692" t="s">
        <v>42</v>
      </c>
      <c r="F1318" s="1693"/>
      <c r="G1318" s="1693"/>
      <c r="H1318" s="1693"/>
      <c r="I1318" s="1693"/>
      <c r="J1318" s="1693"/>
      <c r="K1318" s="1693"/>
      <c r="L1318" s="1694"/>
    </row>
    <row r="1319" spans="1:12" ht="24.75" customHeight="1" hidden="1">
      <c r="A1319" s="1715" t="s">
        <v>104</v>
      </c>
      <c r="B1319" s="1716"/>
      <c r="C1319" s="1716"/>
      <c r="D1319" s="1717"/>
      <c r="E1319" s="1712"/>
      <c r="F1319" s="1713"/>
      <c r="G1319" s="1713"/>
      <c r="H1319" s="1713"/>
      <c r="I1319" s="1713"/>
      <c r="J1319" s="1713"/>
      <c r="K1319" s="1713"/>
      <c r="L1319" s="1714"/>
    </row>
    <row r="1320" spans="1:12" ht="24.75" customHeight="1" hidden="1">
      <c r="A1320" s="90"/>
      <c r="B1320" s="1659" t="s">
        <v>105</v>
      </c>
      <c r="C1320" s="1659"/>
      <c r="D1320" s="1660"/>
      <c r="E1320" s="1692" t="s">
        <v>232</v>
      </c>
      <c r="F1320" s="1693"/>
      <c r="G1320" s="1693"/>
      <c r="H1320" s="1693"/>
      <c r="I1320" s="1693"/>
      <c r="J1320" s="1693"/>
      <c r="K1320" s="1693"/>
      <c r="L1320" s="1694"/>
    </row>
    <row r="1321" spans="1:12" ht="24.75" customHeight="1" hidden="1">
      <c r="A1321" s="90"/>
      <c r="B1321" s="1659" t="s">
        <v>106</v>
      </c>
      <c r="C1321" s="1659"/>
      <c r="D1321" s="1660"/>
      <c r="E1321" s="1692" t="s">
        <v>123</v>
      </c>
      <c r="F1321" s="1693"/>
      <c r="G1321" s="1693"/>
      <c r="H1321" s="1693"/>
      <c r="I1321" s="1693"/>
      <c r="J1321" s="1693"/>
      <c r="K1321" s="1693"/>
      <c r="L1321" s="1694"/>
    </row>
    <row r="1322" spans="1:12" ht="24.75" customHeight="1" hidden="1">
      <c r="A1322" s="90" t="s">
        <v>164</v>
      </c>
      <c r="B1322" s="1659" t="s">
        <v>107</v>
      </c>
      <c r="C1322" s="1659"/>
      <c r="D1322" s="1660"/>
      <c r="E1322" s="1692" t="s">
        <v>165</v>
      </c>
      <c r="F1322" s="1693"/>
      <c r="G1322" s="1693"/>
      <c r="H1322" s="1693"/>
      <c r="I1322" s="1693"/>
      <c r="J1322" s="1693"/>
      <c r="K1322" s="1693"/>
      <c r="L1322" s="1694"/>
    </row>
    <row r="1323" spans="1:12" ht="24.75" customHeight="1" hidden="1">
      <c r="A1323" s="90"/>
      <c r="B1323" s="1659" t="s">
        <v>166</v>
      </c>
      <c r="C1323" s="1659"/>
      <c r="D1323" s="1660"/>
      <c r="E1323" s="1692" t="s">
        <v>233</v>
      </c>
      <c r="F1323" s="1693"/>
      <c r="G1323" s="1693"/>
      <c r="H1323" s="1693"/>
      <c r="I1323" s="1693"/>
      <c r="J1323" s="1693"/>
      <c r="K1323" s="1693"/>
      <c r="L1323" s="1694"/>
    </row>
    <row r="1324" spans="1:12" ht="24.75" customHeight="1" hidden="1" thickBot="1">
      <c r="A1324" s="111"/>
      <c r="B1324" s="1695" t="s">
        <v>108</v>
      </c>
      <c r="C1324" s="1695"/>
      <c r="D1324" s="1696"/>
      <c r="E1324" s="1697" t="s">
        <v>190</v>
      </c>
      <c r="F1324" s="1698"/>
      <c r="G1324" s="1698"/>
      <c r="H1324" s="1698"/>
      <c r="I1324" s="1698"/>
      <c r="J1324" s="1698"/>
      <c r="K1324" s="1698"/>
      <c r="L1324" s="1699"/>
    </row>
    <row r="1325" spans="1:12" ht="27.75" customHeight="1" hidden="1" thickBot="1">
      <c r="A1325" s="1700" t="s">
        <v>167</v>
      </c>
      <c r="B1325" s="1701"/>
      <c r="C1325" s="1701"/>
      <c r="D1325" s="1701"/>
      <c r="E1325" s="1702" t="s">
        <v>168</v>
      </c>
      <c r="F1325" s="1330"/>
      <c r="G1325" s="1330"/>
      <c r="H1325" s="1330"/>
      <c r="I1325" s="1330"/>
      <c r="J1325" s="1330"/>
      <c r="K1325" s="1330"/>
      <c r="L1325" s="1331"/>
    </row>
    <row r="1326" spans="1:12" ht="18" customHeight="1" hidden="1">
      <c r="A1326" s="1678" t="s">
        <v>169</v>
      </c>
      <c r="B1326" s="1679"/>
      <c r="C1326" s="1680" t="s">
        <v>141</v>
      </c>
      <c r="D1326" s="1681"/>
      <c r="E1326" s="1680" t="s">
        <v>170</v>
      </c>
      <c r="F1326" s="1681"/>
      <c r="G1326" s="1680" t="s">
        <v>171</v>
      </c>
      <c r="H1326" s="1681"/>
      <c r="I1326" s="1680" t="s">
        <v>172</v>
      </c>
      <c r="J1326" s="1684"/>
      <c r="K1326" s="1681"/>
      <c r="L1326" s="1686" t="s">
        <v>179</v>
      </c>
    </row>
    <row r="1327" spans="1:12" ht="6" customHeight="1" hidden="1">
      <c r="A1327" s="1688" t="s">
        <v>174</v>
      </c>
      <c r="B1327" s="1689"/>
      <c r="C1327" s="1682"/>
      <c r="D1327" s="1683"/>
      <c r="E1327" s="1682"/>
      <c r="F1327" s="1683"/>
      <c r="G1327" s="1682"/>
      <c r="H1327" s="1683"/>
      <c r="I1327" s="1682"/>
      <c r="J1327" s="1685"/>
      <c r="K1327" s="1683"/>
      <c r="L1327" s="1687"/>
    </row>
    <row r="1328" spans="1:12" ht="24" customHeight="1" hidden="1" thickBot="1">
      <c r="A1328" s="1690"/>
      <c r="B1328" s="1691"/>
      <c r="C1328" s="92" t="s">
        <v>145</v>
      </c>
      <c r="D1328" s="93" t="s">
        <v>142</v>
      </c>
      <c r="E1328" s="92" t="s">
        <v>145</v>
      </c>
      <c r="F1328" s="93" t="s">
        <v>142</v>
      </c>
      <c r="G1328" s="92" t="s">
        <v>145</v>
      </c>
      <c r="H1328" s="93" t="s">
        <v>142</v>
      </c>
      <c r="I1328" s="92" t="s">
        <v>145</v>
      </c>
      <c r="J1328" s="94" t="s">
        <v>250</v>
      </c>
      <c r="K1328" s="93" t="s">
        <v>142</v>
      </c>
      <c r="L1328" s="1182"/>
    </row>
    <row r="1329" spans="1:12" ht="24" customHeight="1" hidden="1">
      <c r="A1329" s="1661">
        <v>2007</v>
      </c>
      <c r="B1329" s="1662"/>
      <c r="C1329" s="95"/>
      <c r="D1329" s="96">
        <v>1400</v>
      </c>
      <c r="E1329" s="95"/>
      <c r="F1329" s="96">
        <v>900</v>
      </c>
      <c r="G1329" s="95"/>
      <c r="H1329" s="96">
        <v>0</v>
      </c>
      <c r="I1329" s="95"/>
      <c r="J1329" s="124">
        <f>K1329/0.6518266698</f>
        <v>1331.6423525081113</v>
      </c>
      <c r="K1329" s="96">
        <v>868</v>
      </c>
      <c r="L1329" s="99">
        <f>(K1329/F1329)*100</f>
        <v>96.44444444444444</v>
      </c>
    </row>
    <row r="1330" spans="1:12" ht="24" customHeight="1" hidden="1">
      <c r="A1330" s="1663">
        <v>2008</v>
      </c>
      <c r="B1330" s="1664"/>
      <c r="C1330" s="100"/>
      <c r="D1330" s="101">
        <v>1470</v>
      </c>
      <c r="E1330" s="100"/>
      <c r="F1330" s="101">
        <v>525</v>
      </c>
      <c r="G1330" s="100"/>
      <c r="H1330" s="101">
        <v>1538</v>
      </c>
      <c r="I1330" s="100"/>
      <c r="J1330" s="124">
        <f>K1330/0.7309969477</f>
        <v>466.48621594511206</v>
      </c>
      <c r="K1330" s="101">
        <v>341</v>
      </c>
      <c r="L1330" s="104">
        <f>(K1330/F1330)*100</f>
        <v>64.95238095238095</v>
      </c>
    </row>
    <row r="1331" spans="1:12" ht="24" customHeight="1" hidden="1" thickBot="1">
      <c r="A1331" s="1676">
        <v>2009</v>
      </c>
      <c r="B1331" s="1677"/>
      <c r="C1331" s="117"/>
      <c r="D1331" s="118">
        <v>2996</v>
      </c>
      <c r="E1331" s="117"/>
      <c r="F1331" s="118">
        <v>300</v>
      </c>
      <c r="G1331" s="117"/>
      <c r="H1331" s="118">
        <v>1459</v>
      </c>
      <c r="I1331" s="117"/>
      <c r="J1331" s="129">
        <f>K1331/0.7673723675</f>
        <v>1901.2933769732072</v>
      </c>
      <c r="K1331" s="118">
        <v>1459</v>
      </c>
      <c r="L1331" s="119">
        <f>(K1331/F1331)*100</f>
        <v>486.3333333333333</v>
      </c>
    </row>
    <row r="1332" spans="1:12" ht="24" customHeight="1" hidden="1" thickBot="1">
      <c r="A1332" s="1671"/>
      <c r="B1332" s="1672"/>
      <c r="C1332" s="106"/>
      <c r="D1332" s="107"/>
      <c r="E1332" s="106"/>
      <c r="F1332" s="107"/>
      <c r="G1332" s="106"/>
      <c r="H1332" s="107"/>
      <c r="I1332" s="108" t="s">
        <v>142</v>
      </c>
      <c r="J1332" s="108">
        <f>SUM(J1329:J1331)</f>
        <v>3699.4219454264303</v>
      </c>
      <c r="K1332" s="109">
        <f>SUM(K1329:K1331)</f>
        <v>2668</v>
      </c>
      <c r="L1332" s="120"/>
    </row>
    <row r="1333" ht="12.75" customHeight="1" hidden="1"/>
    <row r="1334" spans="1:12" ht="19.5" customHeight="1" hidden="1">
      <c r="A1334" s="1673" t="s">
        <v>175</v>
      </c>
      <c r="B1334" s="1674"/>
      <c r="C1334" s="1674"/>
      <c r="D1334" s="1674"/>
      <c r="E1334" s="1674"/>
      <c r="F1334" s="1674"/>
      <c r="G1334" s="1674"/>
      <c r="H1334" s="1674"/>
      <c r="I1334" s="1674"/>
      <c r="J1334" s="1674"/>
      <c r="K1334" s="1674"/>
      <c r="L1334" s="1674"/>
    </row>
    <row r="1335" ht="12.75" hidden="1"/>
    <row r="1336" ht="12.75" hidden="1"/>
    <row r="1337" ht="12.75" hidden="1"/>
    <row r="1338" ht="12.75" hidden="1"/>
    <row r="1339" ht="12.75" hidden="1"/>
    <row r="1340" ht="12.75" hidden="1"/>
    <row r="1341" ht="12.75" hidden="1"/>
    <row r="1342" ht="12.75" hidden="1"/>
    <row r="1343" ht="12.75" hidden="1"/>
    <row r="1344" ht="12.75" hidden="1"/>
    <row r="1345" ht="12.75" hidden="1"/>
    <row r="1346" ht="12.75" hidden="1"/>
    <row r="1347" ht="12.75" hidden="1"/>
    <row r="1348" ht="12.75" hidden="1"/>
    <row r="1349" ht="12.75" hidden="1"/>
    <row r="1350" ht="12.75" hidden="1"/>
    <row r="1351" ht="12.75" hidden="1"/>
    <row r="1352" ht="12.75" hidden="1"/>
    <row r="1353" ht="12.75" hidden="1"/>
    <row r="1354" ht="12.75" hidden="1"/>
    <row r="1355" ht="12.75" hidden="1"/>
    <row r="1356" ht="12.75" hidden="1"/>
    <row r="1357" ht="12.75" hidden="1"/>
    <row r="1358" ht="12.75" hidden="1"/>
    <row r="1359" ht="12.75" hidden="1"/>
    <row r="1360" ht="12.75" hidden="1"/>
    <row r="1361" ht="12.75" hidden="1"/>
    <row r="1362" ht="12.75" hidden="1"/>
    <row r="1363" ht="12.75" hidden="1"/>
    <row r="1364" ht="12.75" hidden="1"/>
    <row r="1365" ht="12.75" hidden="1"/>
    <row r="1366" ht="12.75" hidden="1"/>
    <row r="1367" ht="12.75" hidden="1"/>
    <row r="1368" ht="12.75" hidden="1"/>
    <row r="1369" ht="12.75" hidden="1"/>
    <row r="1370" ht="12.75" hidden="1"/>
    <row r="1371" ht="12.75" hidden="1"/>
    <row r="1372" ht="12.75" hidden="1"/>
    <row r="1373" ht="12.75" hidden="1"/>
    <row r="1374" ht="12.75" hidden="1"/>
    <row r="1375" ht="12.75" hidden="1"/>
    <row r="1376" ht="12.75" hidden="1"/>
    <row r="1377" ht="12.75" hidden="1"/>
    <row r="1378" ht="12.75" hidden="1"/>
    <row r="1379" ht="12.75" hidden="1"/>
    <row r="1380" ht="12.75" hidden="1"/>
  </sheetData>
  <sheetProtection/>
  <mergeCells count="1135">
    <mergeCell ref="A211:B211"/>
    <mergeCell ref="A35:B35"/>
    <mergeCell ref="A94:B94"/>
    <mergeCell ref="A262:B262"/>
    <mergeCell ref="A261:B261"/>
    <mergeCell ref="A2:L2"/>
    <mergeCell ref="A5:D5"/>
    <mergeCell ref="E5:L5"/>
    <mergeCell ref="A6:D6"/>
    <mergeCell ref="E6:L6"/>
    <mergeCell ref="A7:D7"/>
    <mergeCell ref="E7:L7"/>
    <mergeCell ref="B8:D8"/>
    <mergeCell ref="E8:L8"/>
    <mergeCell ref="B9:D9"/>
    <mergeCell ref="E9:L9"/>
    <mergeCell ref="B10:D10"/>
    <mergeCell ref="E10:L10"/>
    <mergeCell ref="B11:D11"/>
    <mergeCell ref="E11:L11"/>
    <mergeCell ref="B12:D12"/>
    <mergeCell ref="A13:D13"/>
    <mergeCell ref="E13:L13"/>
    <mergeCell ref="E12:M12"/>
    <mergeCell ref="A14:B14"/>
    <mergeCell ref="C14:D15"/>
    <mergeCell ref="E14:F15"/>
    <mergeCell ref="G14:H15"/>
    <mergeCell ref="I14:K15"/>
    <mergeCell ref="L14:L16"/>
    <mergeCell ref="A15: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6:B36"/>
    <mergeCell ref="A38:L38"/>
    <mergeCell ref="A40:L40"/>
    <mergeCell ref="A64:L64"/>
    <mergeCell ref="A31:B31"/>
    <mergeCell ref="A32:B32"/>
    <mergeCell ref="A33:B33"/>
    <mergeCell ref="A34:B34"/>
    <mergeCell ref="A67:D67"/>
    <mergeCell ref="E67:L67"/>
    <mergeCell ref="A68:D68"/>
    <mergeCell ref="E68:L68"/>
    <mergeCell ref="A69:D69"/>
    <mergeCell ref="E69:L69"/>
    <mergeCell ref="B70:D70"/>
    <mergeCell ref="E70:L70"/>
    <mergeCell ref="B71:D71"/>
    <mergeCell ref="E71:L71"/>
    <mergeCell ref="B72:D72"/>
    <mergeCell ref="E72:L72"/>
    <mergeCell ref="B73:D73"/>
    <mergeCell ref="E73:L73"/>
    <mergeCell ref="B74:D74"/>
    <mergeCell ref="E74:L74"/>
    <mergeCell ref="A75:D75"/>
    <mergeCell ref="E75:L75"/>
    <mergeCell ref="A76:B76"/>
    <mergeCell ref="C76:D77"/>
    <mergeCell ref="E76:F77"/>
    <mergeCell ref="G76:H77"/>
    <mergeCell ref="I76:K77"/>
    <mergeCell ref="L76:L78"/>
    <mergeCell ref="A77:B78"/>
    <mergeCell ref="A79:B79"/>
    <mergeCell ref="A80:B80"/>
    <mergeCell ref="A81:B81"/>
    <mergeCell ref="A82:B82"/>
    <mergeCell ref="A83:B83"/>
    <mergeCell ref="A84:B84"/>
    <mergeCell ref="A85:B85"/>
    <mergeCell ref="A86:B86"/>
    <mergeCell ref="A87:B87"/>
    <mergeCell ref="A88:B88"/>
    <mergeCell ref="A89:B89"/>
    <mergeCell ref="A95:B95"/>
    <mergeCell ref="A90:B90"/>
    <mergeCell ref="A91:B91"/>
    <mergeCell ref="A92:B92"/>
    <mergeCell ref="A93:B93"/>
    <mergeCell ref="A97:L97"/>
    <mergeCell ref="A99:L99"/>
    <mergeCell ref="A129:L129"/>
    <mergeCell ref="A132:D132"/>
    <mergeCell ref="E132:L132"/>
    <mergeCell ref="A133:D133"/>
    <mergeCell ref="E133:L133"/>
    <mergeCell ref="A134:D134"/>
    <mergeCell ref="E134:L134"/>
    <mergeCell ref="B135:D135"/>
    <mergeCell ref="E135:L135"/>
    <mergeCell ref="B136:D136"/>
    <mergeCell ref="E136:L136"/>
    <mergeCell ref="B137:D137"/>
    <mergeCell ref="E137:L137"/>
    <mergeCell ref="B138:D138"/>
    <mergeCell ref="E138:L138"/>
    <mergeCell ref="B139:D139"/>
    <mergeCell ref="E139:L139"/>
    <mergeCell ref="A140:D140"/>
    <mergeCell ref="E140:L140"/>
    <mergeCell ref="A141:B141"/>
    <mergeCell ref="C141:D142"/>
    <mergeCell ref="E141:F142"/>
    <mergeCell ref="G141:H142"/>
    <mergeCell ref="I141:K142"/>
    <mergeCell ref="L141:L143"/>
    <mergeCell ref="A142:B143"/>
    <mergeCell ref="A144:B144"/>
    <mergeCell ref="A145:B145"/>
    <mergeCell ref="A146:B146"/>
    <mergeCell ref="A147:B147"/>
    <mergeCell ref="A148:B148"/>
    <mergeCell ref="A149:B149"/>
    <mergeCell ref="A150:B150"/>
    <mergeCell ref="A151:B151"/>
    <mergeCell ref="A152:B152"/>
    <mergeCell ref="A153:B153"/>
    <mergeCell ref="A154:B154"/>
    <mergeCell ref="A156:L156"/>
    <mergeCell ref="A158:L158"/>
    <mergeCell ref="A189:L189"/>
    <mergeCell ref="A192:D192"/>
    <mergeCell ref="E192:L192"/>
    <mergeCell ref="A193:D193"/>
    <mergeCell ref="E193:L193"/>
    <mergeCell ref="A194:D194"/>
    <mergeCell ref="E194:L194"/>
    <mergeCell ref="B195:D195"/>
    <mergeCell ref="E195:L195"/>
    <mergeCell ref="B196:D196"/>
    <mergeCell ref="E196:L196"/>
    <mergeCell ref="B197:D197"/>
    <mergeCell ref="E197:L197"/>
    <mergeCell ref="B198:D198"/>
    <mergeCell ref="E198:L198"/>
    <mergeCell ref="B199:D199"/>
    <mergeCell ref="E199:L199"/>
    <mergeCell ref="A200:D200"/>
    <mergeCell ref="E200:L200"/>
    <mergeCell ref="A201:B201"/>
    <mergeCell ref="C201:D202"/>
    <mergeCell ref="E201:F202"/>
    <mergeCell ref="G201:H202"/>
    <mergeCell ref="I201:K202"/>
    <mergeCell ref="L201:L203"/>
    <mergeCell ref="A202:B203"/>
    <mergeCell ref="A204:B204"/>
    <mergeCell ref="A205:B205"/>
    <mergeCell ref="A206:B206"/>
    <mergeCell ref="A212:B212"/>
    <mergeCell ref="A214:L214"/>
    <mergeCell ref="A216:L216"/>
    <mergeCell ref="A207:B207"/>
    <mergeCell ref="A208:B208"/>
    <mergeCell ref="A209:B209"/>
    <mergeCell ref="A210:B210"/>
    <mergeCell ref="A229:L229"/>
    <mergeCell ref="A232:D232"/>
    <mergeCell ref="E232:L232"/>
    <mergeCell ref="A233:D233"/>
    <mergeCell ref="E233:L233"/>
    <mergeCell ref="A234:D234"/>
    <mergeCell ref="E234:L234"/>
    <mergeCell ref="B235:D235"/>
    <mergeCell ref="E235:L235"/>
    <mergeCell ref="B236:D236"/>
    <mergeCell ref="E236:L236"/>
    <mergeCell ref="B237:D237"/>
    <mergeCell ref="E237:L237"/>
    <mergeCell ref="B238:D238"/>
    <mergeCell ref="E238:L238"/>
    <mergeCell ref="B239:D239"/>
    <mergeCell ref="E239:L239"/>
    <mergeCell ref="A240:D240"/>
    <mergeCell ref="E240:L240"/>
    <mergeCell ref="A241:B241"/>
    <mergeCell ref="C241:D242"/>
    <mergeCell ref="E241:F242"/>
    <mergeCell ref="G241:H242"/>
    <mergeCell ref="I241:K242"/>
    <mergeCell ref="L241:L243"/>
    <mergeCell ref="A242:B243"/>
    <mergeCell ref="A244:B244"/>
    <mergeCell ref="A245:B245"/>
    <mergeCell ref="A246:B246"/>
    <mergeCell ref="A247:B247"/>
    <mergeCell ref="A248:B248"/>
    <mergeCell ref="A249:B249"/>
    <mergeCell ref="A250:B250"/>
    <mergeCell ref="A251:B251"/>
    <mergeCell ref="A252:B252"/>
    <mergeCell ref="A253:B253"/>
    <mergeCell ref="A254:B254"/>
    <mergeCell ref="A255:B255"/>
    <mergeCell ref="A256:B256"/>
    <mergeCell ref="A257:B257"/>
    <mergeCell ref="A263:B263"/>
    <mergeCell ref="A265:L265"/>
    <mergeCell ref="A292:L292"/>
    <mergeCell ref="A295:D295"/>
    <mergeCell ref="E295:L295"/>
    <mergeCell ref="A258:B258"/>
    <mergeCell ref="A259:B259"/>
    <mergeCell ref="A260:B260"/>
    <mergeCell ref="A296:D296"/>
    <mergeCell ref="E296:L296"/>
    <mergeCell ref="A297:D297"/>
    <mergeCell ref="E297:L297"/>
    <mergeCell ref="B298:D298"/>
    <mergeCell ref="E298:L298"/>
    <mergeCell ref="B299:D299"/>
    <mergeCell ref="E299:L299"/>
    <mergeCell ref="B300:D300"/>
    <mergeCell ref="E300:L300"/>
    <mergeCell ref="B301:D301"/>
    <mergeCell ref="E301:L301"/>
    <mergeCell ref="B302:D302"/>
    <mergeCell ref="E302:L302"/>
    <mergeCell ref="A303:D303"/>
    <mergeCell ref="E303:L303"/>
    <mergeCell ref="A304:B304"/>
    <mergeCell ref="C304:D305"/>
    <mergeCell ref="E304:F305"/>
    <mergeCell ref="G304:H305"/>
    <mergeCell ref="I304:K305"/>
    <mergeCell ref="L304:L306"/>
    <mergeCell ref="A305:B306"/>
    <mergeCell ref="A307:B307"/>
    <mergeCell ref="A308:B308"/>
    <mergeCell ref="A309:B309"/>
    <mergeCell ref="A310:B310"/>
    <mergeCell ref="A312:L312"/>
    <mergeCell ref="A362:L362"/>
    <mergeCell ref="A365:D365"/>
    <mergeCell ref="E365:L365"/>
    <mergeCell ref="A366:D366"/>
    <mergeCell ref="E366:L366"/>
    <mergeCell ref="A367:D367"/>
    <mergeCell ref="E367:L367"/>
    <mergeCell ref="B368:D368"/>
    <mergeCell ref="E368:L368"/>
    <mergeCell ref="B369:D369"/>
    <mergeCell ref="E369:L369"/>
    <mergeCell ref="B370:D370"/>
    <mergeCell ref="E370:L370"/>
    <mergeCell ref="B371:D371"/>
    <mergeCell ref="E371:L371"/>
    <mergeCell ref="B372:D372"/>
    <mergeCell ref="E372:L372"/>
    <mergeCell ref="A373:D373"/>
    <mergeCell ref="E373:L373"/>
    <mergeCell ref="A374:B374"/>
    <mergeCell ref="C374:D375"/>
    <mergeCell ref="E374:F375"/>
    <mergeCell ref="G374:H375"/>
    <mergeCell ref="I374:K375"/>
    <mergeCell ref="L374:L376"/>
    <mergeCell ref="A375:B376"/>
    <mergeCell ref="A377:B377"/>
    <mergeCell ref="A378:B378"/>
    <mergeCell ref="A379:B379"/>
    <mergeCell ref="A381:L381"/>
    <mergeCell ref="A384:L384"/>
    <mergeCell ref="A387:D387"/>
    <mergeCell ref="E387:L387"/>
    <mergeCell ref="A388:D388"/>
    <mergeCell ref="E388:L388"/>
    <mergeCell ref="A389:D389"/>
    <mergeCell ref="E389:L389"/>
    <mergeCell ref="B390:D390"/>
    <mergeCell ref="E390:L390"/>
    <mergeCell ref="B391:D391"/>
    <mergeCell ref="E391:L391"/>
    <mergeCell ref="B392:D392"/>
    <mergeCell ref="E392:L392"/>
    <mergeCell ref="B393:D393"/>
    <mergeCell ref="E393:L393"/>
    <mergeCell ref="B394:D394"/>
    <mergeCell ref="E394:L394"/>
    <mergeCell ref="A395:D395"/>
    <mergeCell ref="E395:L395"/>
    <mergeCell ref="A396:B396"/>
    <mergeCell ref="C396:D397"/>
    <mergeCell ref="E396:F397"/>
    <mergeCell ref="G396:H397"/>
    <mergeCell ref="I396:K397"/>
    <mergeCell ref="L396:L398"/>
    <mergeCell ref="A397:B398"/>
    <mergeCell ref="A399:B399"/>
    <mergeCell ref="A400:B400"/>
    <mergeCell ref="A401:B401"/>
    <mergeCell ref="A403:L403"/>
    <mergeCell ref="A419:L419"/>
    <mergeCell ref="A422:D422"/>
    <mergeCell ref="E422:L422"/>
    <mergeCell ref="A423:D423"/>
    <mergeCell ref="E423:L423"/>
    <mergeCell ref="A424:D424"/>
    <mergeCell ref="E424:L424"/>
    <mergeCell ref="B425:D425"/>
    <mergeCell ref="E425:L425"/>
    <mergeCell ref="B426:D426"/>
    <mergeCell ref="E426:L426"/>
    <mergeCell ref="B427:D427"/>
    <mergeCell ref="E427:L427"/>
    <mergeCell ref="B428:D428"/>
    <mergeCell ref="E428:L428"/>
    <mergeCell ref="B429:D429"/>
    <mergeCell ref="E429:L429"/>
    <mergeCell ref="A430:D430"/>
    <mergeCell ref="E430:L430"/>
    <mergeCell ref="A431:B431"/>
    <mergeCell ref="C431:D432"/>
    <mergeCell ref="E431:F432"/>
    <mergeCell ref="G431:H432"/>
    <mergeCell ref="I431:K432"/>
    <mergeCell ref="L431:L433"/>
    <mergeCell ref="A432:B433"/>
    <mergeCell ref="A434:B434"/>
    <mergeCell ref="A435:B435"/>
    <mergeCell ref="A436:B436"/>
    <mergeCell ref="A437:B437"/>
    <mergeCell ref="A439:L439"/>
    <mergeCell ref="A442:L442"/>
    <mergeCell ref="A445:D445"/>
    <mergeCell ref="E445:L445"/>
    <mergeCell ref="A446:D446"/>
    <mergeCell ref="E446:L446"/>
    <mergeCell ref="A447:D447"/>
    <mergeCell ref="E447:L447"/>
    <mergeCell ref="B448:D448"/>
    <mergeCell ref="E448:L448"/>
    <mergeCell ref="B449:D449"/>
    <mergeCell ref="E449:L449"/>
    <mergeCell ref="B450:D450"/>
    <mergeCell ref="E450:L450"/>
    <mergeCell ref="B451:D451"/>
    <mergeCell ref="E451:L451"/>
    <mergeCell ref="B452:D452"/>
    <mergeCell ref="E452:L452"/>
    <mergeCell ref="A453:D453"/>
    <mergeCell ref="E453:L453"/>
    <mergeCell ref="A454:B454"/>
    <mergeCell ref="C454:D455"/>
    <mergeCell ref="E454:F455"/>
    <mergeCell ref="G454:H455"/>
    <mergeCell ref="I454:K455"/>
    <mergeCell ref="L454:L456"/>
    <mergeCell ref="A455:B456"/>
    <mergeCell ref="A457:B457"/>
    <mergeCell ref="A458:B458"/>
    <mergeCell ref="A459:B459"/>
    <mergeCell ref="A460:B460"/>
    <mergeCell ref="A462:L462"/>
    <mergeCell ref="A474:L474"/>
    <mergeCell ref="A477:D477"/>
    <mergeCell ref="E477:L477"/>
    <mergeCell ref="A478:D478"/>
    <mergeCell ref="E478:L478"/>
    <mergeCell ref="A479:D479"/>
    <mergeCell ref="E479:L479"/>
    <mergeCell ref="B480:D480"/>
    <mergeCell ref="E480:L480"/>
    <mergeCell ref="B481:D481"/>
    <mergeCell ref="E481:L481"/>
    <mergeCell ref="B482:D482"/>
    <mergeCell ref="E482:L482"/>
    <mergeCell ref="B483:D483"/>
    <mergeCell ref="E483:L483"/>
    <mergeCell ref="B484:D484"/>
    <mergeCell ref="E484:L484"/>
    <mergeCell ref="A485:D485"/>
    <mergeCell ref="E485:L485"/>
    <mergeCell ref="A486:B486"/>
    <mergeCell ref="C486:D487"/>
    <mergeCell ref="E486:F487"/>
    <mergeCell ref="G486:H487"/>
    <mergeCell ref="I486:K487"/>
    <mergeCell ref="L486:L488"/>
    <mergeCell ref="A487:B488"/>
    <mergeCell ref="A489:B489"/>
    <mergeCell ref="A490:B490"/>
    <mergeCell ref="A491:B491"/>
    <mergeCell ref="A493:L493"/>
    <mergeCell ref="A545:L545"/>
    <mergeCell ref="A548:D548"/>
    <mergeCell ref="E548:L548"/>
    <mergeCell ref="A549:D549"/>
    <mergeCell ref="E549:L549"/>
    <mergeCell ref="A550:D550"/>
    <mergeCell ref="E550:L550"/>
    <mergeCell ref="B551:D551"/>
    <mergeCell ref="E551:L551"/>
    <mergeCell ref="B552:D552"/>
    <mergeCell ref="E552:L552"/>
    <mergeCell ref="B553:D553"/>
    <mergeCell ref="E553:L553"/>
    <mergeCell ref="B554:D554"/>
    <mergeCell ref="E554:L554"/>
    <mergeCell ref="B555:D555"/>
    <mergeCell ref="E555:L555"/>
    <mergeCell ref="A556:D556"/>
    <mergeCell ref="E556:L556"/>
    <mergeCell ref="A557:B557"/>
    <mergeCell ref="C557:D558"/>
    <mergeCell ref="E557:F558"/>
    <mergeCell ref="G557:H558"/>
    <mergeCell ref="I557:K558"/>
    <mergeCell ref="L557:L559"/>
    <mergeCell ref="A558:B559"/>
    <mergeCell ref="A560:B560"/>
    <mergeCell ref="A561:B561"/>
    <mergeCell ref="A562:B562"/>
    <mergeCell ref="A563:B563"/>
    <mergeCell ref="A564:B564"/>
    <mergeCell ref="A565:B565"/>
    <mergeCell ref="A566:B566"/>
    <mergeCell ref="A568:L568"/>
    <mergeCell ref="A612:L612"/>
    <mergeCell ref="A615:D615"/>
    <mergeCell ref="E615:L615"/>
    <mergeCell ref="A616:D616"/>
    <mergeCell ref="E616:L616"/>
    <mergeCell ref="A617:D617"/>
    <mergeCell ref="E617:L617"/>
    <mergeCell ref="B618:D618"/>
    <mergeCell ref="E618:L618"/>
    <mergeCell ref="B619:D619"/>
    <mergeCell ref="E619:L619"/>
    <mergeCell ref="B620:D620"/>
    <mergeCell ref="E620:L620"/>
    <mergeCell ref="B621:D621"/>
    <mergeCell ref="E621:L621"/>
    <mergeCell ref="B622:D622"/>
    <mergeCell ref="E622:L622"/>
    <mergeCell ref="A623:D623"/>
    <mergeCell ref="E623:L623"/>
    <mergeCell ref="A624:B624"/>
    <mergeCell ref="C624:D625"/>
    <mergeCell ref="E624:F625"/>
    <mergeCell ref="G624:H625"/>
    <mergeCell ref="I624:K625"/>
    <mergeCell ref="L624:L626"/>
    <mergeCell ref="A625:B626"/>
    <mergeCell ref="A627:B627"/>
    <mergeCell ref="A629:L629"/>
    <mergeCell ref="A632:L632"/>
    <mergeCell ref="A635:D635"/>
    <mergeCell ref="E635:L635"/>
    <mergeCell ref="A636:D636"/>
    <mergeCell ref="E636:L636"/>
    <mergeCell ref="A637:D637"/>
    <mergeCell ref="E637:L637"/>
    <mergeCell ref="B638:D638"/>
    <mergeCell ref="E638:L638"/>
    <mergeCell ref="B639:D639"/>
    <mergeCell ref="E639:L639"/>
    <mergeCell ref="B640:D640"/>
    <mergeCell ref="E640:L640"/>
    <mergeCell ref="B641:D641"/>
    <mergeCell ref="E641:L641"/>
    <mergeCell ref="B642:D642"/>
    <mergeCell ref="E642:L642"/>
    <mergeCell ref="A643:D643"/>
    <mergeCell ref="E643:L643"/>
    <mergeCell ref="A644:B644"/>
    <mergeCell ref="C644:D645"/>
    <mergeCell ref="E644:F645"/>
    <mergeCell ref="G644:H645"/>
    <mergeCell ref="I644:K645"/>
    <mergeCell ref="L644:L646"/>
    <mergeCell ref="A645:B646"/>
    <mergeCell ref="A647:B647"/>
    <mergeCell ref="A648:B648"/>
    <mergeCell ref="A649:B649"/>
    <mergeCell ref="A650:B650"/>
    <mergeCell ref="A652:L652"/>
    <mergeCell ref="A670:L670"/>
    <mergeCell ref="A673:D673"/>
    <mergeCell ref="E673:L673"/>
    <mergeCell ref="A674:D674"/>
    <mergeCell ref="E674:L674"/>
    <mergeCell ref="A675:D675"/>
    <mergeCell ref="E675:L675"/>
    <mergeCell ref="B676:D676"/>
    <mergeCell ref="E676:L676"/>
    <mergeCell ref="B677:D677"/>
    <mergeCell ref="E677:L677"/>
    <mergeCell ref="B678:D678"/>
    <mergeCell ref="E678:L678"/>
    <mergeCell ref="B679:D679"/>
    <mergeCell ref="E679:L679"/>
    <mergeCell ref="B680:D680"/>
    <mergeCell ref="E680:L680"/>
    <mergeCell ref="A681:D681"/>
    <mergeCell ref="E681:L681"/>
    <mergeCell ref="A682:B682"/>
    <mergeCell ref="C682:D683"/>
    <mergeCell ref="E682:F683"/>
    <mergeCell ref="G682:H683"/>
    <mergeCell ref="I682:K683"/>
    <mergeCell ref="L682:L684"/>
    <mergeCell ref="A683:B684"/>
    <mergeCell ref="A685:B685"/>
    <mergeCell ref="A686:B686"/>
    <mergeCell ref="A687:B687"/>
    <mergeCell ref="A688:B688"/>
    <mergeCell ref="A690:L690"/>
    <mergeCell ref="A692:L692"/>
    <mergeCell ref="A695:D695"/>
    <mergeCell ref="E695:L695"/>
    <mergeCell ref="A696:D696"/>
    <mergeCell ref="E696:L696"/>
    <mergeCell ref="A697:D697"/>
    <mergeCell ref="E697:L697"/>
    <mergeCell ref="B698:D698"/>
    <mergeCell ref="E698:L698"/>
    <mergeCell ref="B699:D699"/>
    <mergeCell ref="E699:L699"/>
    <mergeCell ref="B700:D700"/>
    <mergeCell ref="E700:L700"/>
    <mergeCell ref="B701:D701"/>
    <mergeCell ref="E701:L701"/>
    <mergeCell ref="B702:D702"/>
    <mergeCell ref="E702:L702"/>
    <mergeCell ref="A703:D703"/>
    <mergeCell ref="E703:L703"/>
    <mergeCell ref="A704:B704"/>
    <mergeCell ref="C704:D705"/>
    <mergeCell ref="E704:F705"/>
    <mergeCell ref="G704:H705"/>
    <mergeCell ref="I704:K705"/>
    <mergeCell ref="L704:L706"/>
    <mergeCell ref="A705:B706"/>
    <mergeCell ref="A707:B707"/>
    <mergeCell ref="A708:B708"/>
    <mergeCell ref="A709:B709"/>
    <mergeCell ref="A710:B710"/>
    <mergeCell ref="A711:B711"/>
    <mergeCell ref="A712:B712"/>
    <mergeCell ref="A713:B713"/>
    <mergeCell ref="A715:L715"/>
    <mergeCell ref="A723:L723"/>
    <mergeCell ref="A726:D726"/>
    <mergeCell ref="E726:L726"/>
    <mergeCell ref="A727:D727"/>
    <mergeCell ref="E727:L727"/>
    <mergeCell ref="A728:D728"/>
    <mergeCell ref="E728:L728"/>
    <mergeCell ref="B729:D729"/>
    <mergeCell ref="E729:L729"/>
    <mergeCell ref="B730:D730"/>
    <mergeCell ref="E730:L730"/>
    <mergeCell ref="B731:D731"/>
    <mergeCell ref="E731:L731"/>
    <mergeCell ref="B732:D732"/>
    <mergeCell ref="E732:L732"/>
    <mergeCell ref="B733:D733"/>
    <mergeCell ref="E733:L733"/>
    <mergeCell ref="A734:D734"/>
    <mergeCell ref="E734:L734"/>
    <mergeCell ref="A735:B735"/>
    <mergeCell ref="C735:D736"/>
    <mergeCell ref="E735:F736"/>
    <mergeCell ref="G735:H736"/>
    <mergeCell ref="I735:K736"/>
    <mergeCell ref="L735:L737"/>
    <mergeCell ref="A736:B737"/>
    <mergeCell ref="A738:B738"/>
    <mergeCell ref="A739:B739"/>
    <mergeCell ref="A740:B740"/>
    <mergeCell ref="A741:B741"/>
    <mergeCell ref="A743:L743"/>
    <mergeCell ref="A746:L746"/>
    <mergeCell ref="A749:D749"/>
    <mergeCell ref="E749:L749"/>
    <mergeCell ref="A750:D750"/>
    <mergeCell ref="E750:L750"/>
    <mergeCell ref="A751:D751"/>
    <mergeCell ref="E751:L751"/>
    <mergeCell ref="B752:D752"/>
    <mergeCell ref="E752:L752"/>
    <mergeCell ref="B753:D753"/>
    <mergeCell ref="E753:L753"/>
    <mergeCell ref="B754:D754"/>
    <mergeCell ref="E754:L754"/>
    <mergeCell ref="B755:D755"/>
    <mergeCell ref="E755:L755"/>
    <mergeCell ref="B756:D756"/>
    <mergeCell ref="E756:L756"/>
    <mergeCell ref="A757:D757"/>
    <mergeCell ref="E757:L757"/>
    <mergeCell ref="A758:B758"/>
    <mergeCell ref="C758:D759"/>
    <mergeCell ref="E758:F759"/>
    <mergeCell ref="G758:H759"/>
    <mergeCell ref="I758:K759"/>
    <mergeCell ref="L758:L760"/>
    <mergeCell ref="A759:B760"/>
    <mergeCell ref="A761:B761"/>
    <mergeCell ref="A762:B762"/>
    <mergeCell ref="A763:B763"/>
    <mergeCell ref="A764:B764"/>
    <mergeCell ref="A766:L766"/>
    <mergeCell ref="A778:L778"/>
    <mergeCell ref="A781:D781"/>
    <mergeCell ref="E781:L781"/>
    <mergeCell ref="A782:D782"/>
    <mergeCell ref="E782:L782"/>
    <mergeCell ref="A783:D783"/>
    <mergeCell ref="E783:L783"/>
    <mergeCell ref="B784:D784"/>
    <mergeCell ref="E784:L784"/>
    <mergeCell ref="B785:D785"/>
    <mergeCell ref="E785:L785"/>
    <mergeCell ref="B786:D786"/>
    <mergeCell ref="E786:L786"/>
    <mergeCell ref="B787:D787"/>
    <mergeCell ref="E787:L787"/>
    <mergeCell ref="B788:D788"/>
    <mergeCell ref="E788:L788"/>
    <mergeCell ref="A789:D789"/>
    <mergeCell ref="E789:L789"/>
    <mergeCell ref="A790:B790"/>
    <mergeCell ref="C790:D791"/>
    <mergeCell ref="E790:F791"/>
    <mergeCell ref="G790:H791"/>
    <mergeCell ref="I790:K791"/>
    <mergeCell ref="L790:L792"/>
    <mergeCell ref="A791:B792"/>
    <mergeCell ref="A793:B793"/>
    <mergeCell ref="A794:B794"/>
    <mergeCell ref="A795:B795"/>
    <mergeCell ref="A797:L797"/>
    <mergeCell ref="A800:L800"/>
    <mergeCell ref="A803:D803"/>
    <mergeCell ref="E803:L803"/>
    <mergeCell ref="A804:D804"/>
    <mergeCell ref="E804:L804"/>
    <mergeCell ref="A805:D805"/>
    <mergeCell ref="E805:L805"/>
    <mergeCell ref="B806:D806"/>
    <mergeCell ref="E806:L806"/>
    <mergeCell ref="B807:D807"/>
    <mergeCell ref="E807:L807"/>
    <mergeCell ref="B808:D808"/>
    <mergeCell ref="E808:L808"/>
    <mergeCell ref="B809:D809"/>
    <mergeCell ref="E809:L809"/>
    <mergeCell ref="B810:D810"/>
    <mergeCell ref="E810:L810"/>
    <mergeCell ref="A811:D811"/>
    <mergeCell ref="E811:L811"/>
    <mergeCell ref="A812:B812"/>
    <mergeCell ref="C812:D813"/>
    <mergeCell ref="E812:F813"/>
    <mergeCell ref="G812:H813"/>
    <mergeCell ref="I812:K813"/>
    <mergeCell ref="L812:L814"/>
    <mergeCell ref="A813:B814"/>
    <mergeCell ref="A815:B815"/>
    <mergeCell ref="A816:B816"/>
    <mergeCell ref="A817:B817"/>
    <mergeCell ref="A819:L819"/>
    <mergeCell ref="A835:L835"/>
    <mergeCell ref="A838:D838"/>
    <mergeCell ref="E838:L838"/>
    <mergeCell ref="A839:D839"/>
    <mergeCell ref="E839:L839"/>
    <mergeCell ref="A840:D840"/>
    <mergeCell ref="E840:L840"/>
    <mergeCell ref="B841:D841"/>
    <mergeCell ref="E841:L841"/>
    <mergeCell ref="B842:D842"/>
    <mergeCell ref="E842:L842"/>
    <mergeCell ref="B843:D843"/>
    <mergeCell ref="E843:L843"/>
    <mergeCell ref="B844:D844"/>
    <mergeCell ref="E844:L844"/>
    <mergeCell ref="B845:D845"/>
    <mergeCell ref="E845:L845"/>
    <mergeCell ref="A846:D846"/>
    <mergeCell ref="E846:L846"/>
    <mergeCell ref="A847:B847"/>
    <mergeCell ref="C847:D848"/>
    <mergeCell ref="E847:F848"/>
    <mergeCell ref="G847:H848"/>
    <mergeCell ref="I847:K848"/>
    <mergeCell ref="L847:L849"/>
    <mergeCell ref="A848:B849"/>
    <mergeCell ref="A850:B850"/>
    <mergeCell ref="A851:B851"/>
    <mergeCell ref="A852:B852"/>
    <mergeCell ref="A854:L854"/>
    <mergeCell ref="A857:L857"/>
    <mergeCell ref="A860:D860"/>
    <mergeCell ref="E860:L860"/>
    <mergeCell ref="A861:D861"/>
    <mergeCell ref="E861:L861"/>
    <mergeCell ref="A862:D862"/>
    <mergeCell ref="E862:L862"/>
    <mergeCell ref="B863:D863"/>
    <mergeCell ref="E863:L863"/>
    <mergeCell ref="B864:D864"/>
    <mergeCell ref="E864:L864"/>
    <mergeCell ref="B865:D865"/>
    <mergeCell ref="E865:L865"/>
    <mergeCell ref="B866:D866"/>
    <mergeCell ref="E866:L866"/>
    <mergeCell ref="B867:D867"/>
    <mergeCell ref="E867:L867"/>
    <mergeCell ref="A868:D868"/>
    <mergeCell ref="E868:L868"/>
    <mergeCell ref="A869:B869"/>
    <mergeCell ref="C869:D870"/>
    <mergeCell ref="E869:F870"/>
    <mergeCell ref="G869:H870"/>
    <mergeCell ref="I869:K870"/>
    <mergeCell ref="L869:L871"/>
    <mergeCell ref="A870:B871"/>
    <mergeCell ref="A872:B872"/>
    <mergeCell ref="A873:B873"/>
    <mergeCell ref="A874:B874"/>
    <mergeCell ref="A875:B875"/>
    <mergeCell ref="A876:B876"/>
    <mergeCell ref="A878:L878"/>
    <mergeCell ref="A890:L890"/>
    <mergeCell ref="A893:D893"/>
    <mergeCell ref="E893:L893"/>
    <mergeCell ref="A894:D894"/>
    <mergeCell ref="E894:L894"/>
    <mergeCell ref="A895:D895"/>
    <mergeCell ref="E895:L895"/>
    <mergeCell ref="B896:D896"/>
    <mergeCell ref="E896:L896"/>
    <mergeCell ref="B897:D897"/>
    <mergeCell ref="E897:L897"/>
    <mergeCell ref="B898:D898"/>
    <mergeCell ref="E898:L898"/>
    <mergeCell ref="B899:D899"/>
    <mergeCell ref="E899:L899"/>
    <mergeCell ref="B900:D900"/>
    <mergeCell ref="E900:L900"/>
    <mergeCell ref="A901:D901"/>
    <mergeCell ref="E901:L901"/>
    <mergeCell ref="A902:B902"/>
    <mergeCell ref="C902:D903"/>
    <mergeCell ref="E902:F903"/>
    <mergeCell ref="G902:H903"/>
    <mergeCell ref="I902:K903"/>
    <mergeCell ref="L902:L904"/>
    <mergeCell ref="A903:B904"/>
    <mergeCell ref="A905:B905"/>
    <mergeCell ref="A906:B906"/>
    <mergeCell ref="A907:B907"/>
    <mergeCell ref="A909:L909"/>
    <mergeCell ref="A912:L912"/>
    <mergeCell ref="A915:D915"/>
    <mergeCell ref="E915:L915"/>
    <mergeCell ref="A916:D916"/>
    <mergeCell ref="E916:L916"/>
    <mergeCell ref="A917:D917"/>
    <mergeCell ref="E917:L917"/>
    <mergeCell ref="B918:D918"/>
    <mergeCell ref="E918:L918"/>
    <mergeCell ref="B919:D919"/>
    <mergeCell ref="E919:L919"/>
    <mergeCell ref="B920:D920"/>
    <mergeCell ref="E920:L920"/>
    <mergeCell ref="B921:D921"/>
    <mergeCell ref="E921:L921"/>
    <mergeCell ref="B922:D922"/>
    <mergeCell ref="E922:L922"/>
    <mergeCell ref="A923:D923"/>
    <mergeCell ref="E923:L923"/>
    <mergeCell ref="A924:B924"/>
    <mergeCell ref="C924:D925"/>
    <mergeCell ref="E924:F925"/>
    <mergeCell ref="G924:H925"/>
    <mergeCell ref="I924:K925"/>
    <mergeCell ref="L924:L926"/>
    <mergeCell ref="A925:B926"/>
    <mergeCell ref="A927:B927"/>
    <mergeCell ref="A928:B928"/>
    <mergeCell ref="A929:B929"/>
    <mergeCell ref="A931:L931"/>
    <mergeCell ref="A947:L947"/>
    <mergeCell ref="A950:D950"/>
    <mergeCell ref="E950:L950"/>
    <mergeCell ref="A951:D951"/>
    <mergeCell ref="E951:L951"/>
    <mergeCell ref="A952:D952"/>
    <mergeCell ref="E952:L952"/>
    <mergeCell ref="B953:D953"/>
    <mergeCell ref="E953:L953"/>
    <mergeCell ref="B954:D954"/>
    <mergeCell ref="E954:L954"/>
    <mergeCell ref="B955:D955"/>
    <mergeCell ref="E955:L955"/>
    <mergeCell ref="B956:D956"/>
    <mergeCell ref="E956:L956"/>
    <mergeCell ref="B957:D957"/>
    <mergeCell ref="E957:L957"/>
    <mergeCell ref="A958:D958"/>
    <mergeCell ref="E958:L958"/>
    <mergeCell ref="A959:B959"/>
    <mergeCell ref="C959:D960"/>
    <mergeCell ref="E959:F960"/>
    <mergeCell ref="G959:H960"/>
    <mergeCell ref="I959:K960"/>
    <mergeCell ref="L959:L961"/>
    <mergeCell ref="A960:B961"/>
    <mergeCell ref="A962:B962"/>
    <mergeCell ref="A963:B963"/>
    <mergeCell ref="A964:B964"/>
    <mergeCell ref="A966:L966"/>
    <mergeCell ref="A969:L969"/>
    <mergeCell ref="A972:D972"/>
    <mergeCell ref="E972:L972"/>
    <mergeCell ref="A973:D973"/>
    <mergeCell ref="E973:L973"/>
    <mergeCell ref="A974:D974"/>
    <mergeCell ref="E974:L974"/>
    <mergeCell ref="B975:D975"/>
    <mergeCell ref="E975:L975"/>
    <mergeCell ref="B976:D976"/>
    <mergeCell ref="E976:L976"/>
    <mergeCell ref="B977:D977"/>
    <mergeCell ref="E977:L977"/>
    <mergeCell ref="B978:D978"/>
    <mergeCell ref="E978:L978"/>
    <mergeCell ref="B979:D979"/>
    <mergeCell ref="E979:L979"/>
    <mergeCell ref="A980:D980"/>
    <mergeCell ref="E980:L980"/>
    <mergeCell ref="A981:B981"/>
    <mergeCell ref="C981:D982"/>
    <mergeCell ref="E981:F982"/>
    <mergeCell ref="G981:H982"/>
    <mergeCell ref="I981:K982"/>
    <mergeCell ref="L981:L983"/>
    <mergeCell ref="A982:B983"/>
    <mergeCell ref="A984:B984"/>
    <mergeCell ref="A985:B985"/>
    <mergeCell ref="A986:B986"/>
    <mergeCell ref="A987:B987"/>
    <mergeCell ref="A989:L989"/>
    <mergeCell ref="A1003:L1003"/>
    <mergeCell ref="A1006:D1006"/>
    <mergeCell ref="E1006:L1006"/>
    <mergeCell ref="A1007:D1007"/>
    <mergeCell ref="E1007:L1007"/>
    <mergeCell ref="A1008:D1008"/>
    <mergeCell ref="E1008:L1008"/>
    <mergeCell ref="B1009:D1009"/>
    <mergeCell ref="E1009:L1009"/>
    <mergeCell ref="B1010:D1010"/>
    <mergeCell ref="E1010:L1010"/>
    <mergeCell ref="B1011:D1011"/>
    <mergeCell ref="E1011:L1011"/>
    <mergeCell ref="B1012:D1012"/>
    <mergeCell ref="E1012:L1012"/>
    <mergeCell ref="B1013:D1013"/>
    <mergeCell ref="E1013:L1013"/>
    <mergeCell ref="A1014:D1014"/>
    <mergeCell ref="E1014:L1014"/>
    <mergeCell ref="A1015:B1015"/>
    <mergeCell ref="C1015:D1016"/>
    <mergeCell ref="E1015:F1016"/>
    <mergeCell ref="G1015:H1016"/>
    <mergeCell ref="I1015:K1016"/>
    <mergeCell ref="L1015:L1017"/>
    <mergeCell ref="A1016:B1017"/>
    <mergeCell ref="A1018:B1018"/>
    <mergeCell ref="A1019:B1019"/>
    <mergeCell ref="A1020:B1020"/>
    <mergeCell ref="A1021:B1021"/>
    <mergeCell ref="A1023:L1023"/>
    <mergeCell ref="A1026:L1026"/>
    <mergeCell ref="A1029:D1029"/>
    <mergeCell ref="E1029:L1029"/>
    <mergeCell ref="A1030:D1030"/>
    <mergeCell ref="E1030:L1030"/>
    <mergeCell ref="A1031:D1031"/>
    <mergeCell ref="E1031:L1031"/>
    <mergeCell ref="B1032:D1032"/>
    <mergeCell ref="E1032:L1032"/>
    <mergeCell ref="B1033:D1033"/>
    <mergeCell ref="E1033:L1033"/>
    <mergeCell ref="B1034:D1034"/>
    <mergeCell ref="E1034:L1034"/>
    <mergeCell ref="B1035:D1035"/>
    <mergeCell ref="E1035:L1035"/>
    <mergeCell ref="B1036:D1036"/>
    <mergeCell ref="E1036:L1036"/>
    <mergeCell ref="A1037:D1037"/>
    <mergeCell ref="E1037:L1037"/>
    <mergeCell ref="A1038:B1038"/>
    <mergeCell ref="C1038:D1039"/>
    <mergeCell ref="E1038:F1039"/>
    <mergeCell ref="G1038:H1039"/>
    <mergeCell ref="I1038:K1039"/>
    <mergeCell ref="L1038:L1040"/>
    <mergeCell ref="A1039:B1040"/>
    <mergeCell ref="A1041:B1041"/>
    <mergeCell ref="A1042:B1042"/>
    <mergeCell ref="A1043:B1043"/>
    <mergeCell ref="A1044:B1044"/>
    <mergeCell ref="A1046:L1046"/>
    <mergeCell ref="A1058:L1058"/>
    <mergeCell ref="A1061:D1061"/>
    <mergeCell ref="E1061:L1061"/>
    <mergeCell ref="A1062:D1062"/>
    <mergeCell ref="E1062:L1062"/>
    <mergeCell ref="A1063:D1063"/>
    <mergeCell ref="E1063:L1063"/>
    <mergeCell ref="B1064:D1064"/>
    <mergeCell ref="E1064:L1064"/>
    <mergeCell ref="B1065:D1065"/>
    <mergeCell ref="E1065:L1065"/>
    <mergeCell ref="B1066:D1066"/>
    <mergeCell ref="E1066:L1066"/>
    <mergeCell ref="B1067:D1067"/>
    <mergeCell ref="E1067:L1067"/>
    <mergeCell ref="B1068:D1068"/>
    <mergeCell ref="E1068:L1068"/>
    <mergeCell ref="A1069:D1069"/>
    <mergeCell ref="E1069:L1069"/>
    <mergeCell ref="A1070:B1070"/>
    <mergeCell ref="C1070:D1071"/>
    <mergeCell ref="E1070:F1071"/>
    <mergeCell ref="G1070:H1071"/>
    <mergeCell ref="I1070:K1071"/>
    <mergeCell ref="L1070:L1072"/>
    <mergeCell ref="A1071:B1072"/>
    <mergeCell ref="A1073:B1073"/>
    <mergeCell ref="A1074:B1074"/>
    <mergeCell ref="A1075:B1075"/>
    <mergeCell ref="A1077:L1077"/>
    <mergeCell ref="A1080:L1080"/>
    <mergeCell ref="A1083:D1083"/>
    <mergeCell ref="E1083:L1083"/>
    <mergeCell ref="A1084:D1084"/>
    <mergeCell ref="E1084:L1084"/>
    <mergeCell ref="A1085:D1085"/>
    <mergeCell ref="E1085:L1085"/>
    <mergeCell ref="B1086:D1086"/>
    <mergeCell ref="E1086:L1086"/>
    <mergeCell ref="B1087:D1087"/>
    <mergeCell ref="E1087:L1087"/>
    <mergeCell ref="B1088:D1088"/>
    <mergeCell ref="E1088:L1088"/>
    <mergeCell ref="B1089:D1089"/>
    <mergeCell ref="E1089:L1089"/>
    <mergeCell ref="B1090:D1090"/>
    <mergeCell ref="E1090:L1090"/>
    <mergeCell ref="A1091:D1091"/>
    <mergeCell ref="E1091:L1091"/>
    <mergeCell ref="A1092:B1092"/>
    <mergeCell ref="C1092:D1093"/>
    <mergeCell ref="E1092:F1093"/>
    <mergeCell ref="G1092:H1093"/>
    <mergeCell ref="I1092:K1093"/>
    <mergeCell ref="L1092:L1094"/>
    <mergeCell ref="A1093:B1094"/>
    <mergeCell ref="A1095:B1095"/>
    <mergeCell ref="A1096:B1096"/>
    <mergeCell ref="A1097:B1097"/>
    <mergeCell ref="A1098:B1098"/>
    <mergeCell ref="A1100:L1100"/>
    <mergeCell ref="A1114:L1114"/>
    <mergeCell ref="A1117:D1117"/>
    <mergeCell ref="E1117:L1117"/>
    <mergeCell ref="A1118:D1118"/>
    <mergeCell ref="E1118:L1118"/>
    <mergeCell ref="A1119:D1119"/>
    <mergeCell ref="E1119:L1119"/>
    <mergeCell ref="B1120:D1120"/>
    <mergeCell ref="E1120:L1120"/>
    <mergeCell ref="B1121:D1121"/>
    <mergeCell ref="E1121:L1121"/>
    <mergeCell ref="B1122:D1122"/>
    <mergeCell ref="E1122:L1122"/>
    <mergeCell ref="B1123:D1123"/>
    <mergeCell ref="E1123:L1123"/>
    <mergeCell ref="B1124:D1124"/>
    <mergeCell ref="E1124:L1124"/>
    <mergeCell ref="A1125:D1125"/>
    <mergeCell ref="E1125:L1125"/>
    <mergeCell ref="A1126:B1126"/>
    <mergeCell ref="C1126:D1127"/>
    <mergeCell ref="E1126:F1127"/>
    <mergeCell ref="G1126:H1127"/>
    <mergeCell ref="I1126:K1127"/>
    <mergeCell ref="L1126:L1128"/>
    <mergeCell ref="A1127:B1128"/>
    <mergeCell ref="A1129:B1129"/>
    <mergeCell ref="A1131:L1131"/>
    <mergeCell ref="A1134:L1134"/>
    <mergeCell ref="A1137:D1137"/>
    <mergeCell ref="E1137:L1137"/>
    <mergeCell ref="A1138:D1138"/>
    <mergeCell ref="E1138:L1138"/>
    <mergeCell ref="A1139:D1139"/>
    <mergeCell ref="E1139:L1139"/>
    <mergeCell ref="B1140:D1140"/>
    <mergeCell ref="E1140:L1140"/>
    <mergeCell ref="B1141:D1141"/>
    <mergeCell ref="E1141:L1141"/>
    <mergeCell ref="B1142:D1142"/>
    <mergeCell ref="E1142:L1142"/>
    <mergeCell ref="B1143:D1143"/>
    <mergeCell ref="E1143:L1143"/>
    <mergeCell ref="B1144:D1144"/>
    <mergeCell ref="E1144:L1144"/>
    <mergeCell ref="A1145:D1145"/>
    <mergeCell ref="E1145:L1145"/>
    <mergeCell ref="A1146:B1146"/>
    <mergeCell ref="C1146:D1147"/>
    <mergeCell ref="E1146:F1147"/>
    <mergeCell ref="G1146:H1147"/>
    <mergeCell ref="I1146:K1147"/>
    <mergeCell ref="L1146:L1148"/>
    <mergeCell ref="A1147:B1148"/>
    <mergeCell ref="A1149:B1149"/>
    <mergeCell ref="A1151:L1151"/>
    <mergeCell ref="A1175:L1175"/>
    <mergeCell ref="A1178:D1178"/>
    <mergeCell ref="E1178:L1178"/>
    <mergeCell ref="A1179:D1179"/>
    <mergeCell ref="E1179:L1179"/>
    <mergeCell ref="A1180:D1180"/>
    <mergeCell ref="E1180:L1180"/>
    <mergeCell ref="B1181:D1181"/>
    <mergeCell ref="E1181:L1181"/>
    <mergeCell ref="B1182:D1182"/>
    <mergeCell ref="E1182:L1182"/>
    <mergeCell ref="B1183:D1183"/>
    <mergeCell ref="E1183:L1183"/>
    <mergeCell ref="B1184:D1184"/>
    <mergeCell ref="E1184:L1184"/>
    <mergeCell ref="B1185:D1185"/>
    <mergeCell ref="E1185:L1185"/>
    <mergeCell ref="A1186:D1186"/>
    <mergeCell ref="E1186:L1186"/>
    <mergeCell ref="A1187:B1187"/>
    <mergeCell ref="C1187:D1188"/>
    <mergeCell ref="E1187:F1188"/>
    <mergeCell ref="G1187:H1188"/>
    <mergeCell ref="I1187:K1188"/>
    <mergeCell ref="L1187:L1189"/>
    <mergeCell ref="A1188:B1189"/>
    <mergeCell ref="E1253:L1253"/>
    <mergeCell ref="A1248:D1248"/>
    <mergeCell ref="E1248:L1248"/>
    <mergeCell ref="A1249:D1249"/>
    <mergeCell ref="E1249:L1249"/>
    <mergeCell ref="A1250:D1250"/>
    <mergeCell ref="E1250:L1250"/>
    <mergeCell ref="E1254:L1254"/>
    <mergeCell ref="B1255:D1255"/>
    <mergeCell ref="E1255:L1255"/>
    <mergeCell ref="A1256:D1256"/>
    <mergeCell ref="E1256:L1256"/>
    <mergeCell ref="B1251:D1251"/>
    <mergeCell ref="E1251:L1251"/>
    <mergeCell ref="B1252:D1252"/>
    <mergeCell ref="E1252:L1252"/>
    <mergeCell ref="B1253:D1253"/>
    <mergeCell ref="A1266:L1266"/>
    <mergeCell ref="A1257:B1257"/>
    <mergeCell ref="C1257:D1258"/>
    <mergeCell ref="E1257:F1258"/>
    <mergeCell ref="G1257:H1258"/>
    <mergeCell ref="I1257:K1258"/>
    <mergeCell ref="L1257:L1259"/>
    <mergeCell ref="A1258:B1259"/>
    <mergeCell ref="A1260:B1260"/>
    <mergeCell ref="A1264:B1264"/>
    <mergeCell ref="A1314:L1314"/>
    <mergeCell ref="A1317:D1317"/>
    <mergeCell ref="E1317:L1317"/>
    <mergeCell ref="A1318:D1318"/>
    <mergeCell ref="E1318:L1318"/>
    <mergeCell ref="E1319:L1319"/>
    <mergeCell ref="A1319:D1319"/>
    <mergeCell ref="E1320:L1320"/>
    <mergeCell ref="B1321:D1321"/>
    <mergeCell ref="E1321:L1321"/>
    <mergeCell ref="B1322:D1322"/>
    <mergeCell ref="E1322:L1322"/>
    <mergeCell ref="B1320:D1320"/>
    <mergeCell ref="A1330:B1330"/>
    <mergeCell ref="E1323:L1323"/>
    <mergeCell ref="B1324:D1324"/>
    <mergeCell ref="E1324:L1324"/>
    <mergeCell ref="A1325:D1325"/>
    <mergeCell ref="E1325:L1325"/>
    <mergeCell ref="A1329:B1329"/>
    <mergeCell ref="B1323:D1323"/>
    <mergeCell ref="A1331:B1331"/>
    <mergeCell ref="A1332:B1332"/>
    <mergeCell ref="A1334:L1334"/>
    <mergeCell ref="A1326:B1326"/>
    <mergeCell ref="C1326:D1327"/>
    <mergeCell ref="E1326:F1327"/>
    <mergeCell ref="G1326:H1327"/>
    <mergeCell ref="I1326:K1327"/>
    <mergeCell ref="L1326:L1328"/>
    <mergeCell ref="A1327:B1328"/>
    <mergeCell ref="B1254:D1254"/>
    <mergeCell ref="A1190:B1190"/>
    <mergeCell ref="A1191:B1191"/>
    <mergeCell ref="A1261:B1261"/>
    <mergeCell ref="A1262:B1262"/>
    <mergeCell ref="A1263:B1263"/>
    <mergeCell ref="A1192:B1192"/>
    <mergeCell ref="A1193:B1193"/>
    <mergeCell ref="A1195:L1195"/>
    <mergeCell ref="A1245:L1245"/>
  </mergeCells>
  <printOptions/>
  <pageMargins left="0.7086614173228347" right="0.7086614173228347" top="0.7480314960629921" bottom="0.7480314960629921" header="0.31496062992125984" footer="0.31496062992125984"/>
  <pageSetup horizontalDpi="600" verticalDpi="600" orientation="portrait" paperSize="9" scale="70" r:id="rId1"/>
</worksheet>
</file>

<file path=xl/worksheets/sheet16.xml><?xml version="1.0" encoding="utf-8"?>
<worksheet xmlns="http://schemas.openxmlformats.org/spreadsheetml/2006/main" xmlns:r="http://schemas.openxmlformats.org/officeDocument/2006/relationships">
  <dimension ref="B2:N65"/>
  <sheetViews>
    <sheetView zoomScalePageLayoutView="0" workbookViewId="0" topLeftCell="A34">
      <selection activeCell="J56" sqref="J56"/>
    </sheetView>
  </sheetViews>
  <sheetFormatPr defaultColWidth="9.140625" defaultRowHeight="12.75"/>
  <cols>
    <col min="1" max="1" width="3.28125" style="144" customWidth="1"/>
    <col min="2" max="2" width="10.57421875" style="150" customWidth="1"/>
    <col min="3" max="3" width="14.8515625" style="144" customWidth="1"/>
    <col min="4" max="4" width="16.421875" style="144" customWidth="1"/>
    <col min="5" max="5" width="13.7109375" style="144" customWidth="1"/>
    <col min="6" max="6" width="15.00390625" style="144" customWidth="1"/>
    <col min="7" max="7" width="15.57421875" style="144" customWidth="1"/>
    <col min="8" max="8" width="14.8515625" style="144" customWidth="1"/>
    <col min="9" max="9" width="16.140625" style="144" customWidth="1"/>
    <col min="10" max="10" width="16.7109375" style="144" customWidth="1"/>
    <col min="11" max="11" width="0.5625" style="144" hidden="1" customWidth="1"/>
    <col min="12" max="12" width="15.00390625" style="144" customWidth="1"/>
    <col min="13" max="13" width="16.421875" style="144" customWidth="1"/>
    <col min="14" max="14" width="14.140625" style="144" customWidth="1"/>
    <col min="15" max="15" width="9.140625" style="144" customWidth="1"/>
    <col min="16" max="16384" width="9.140625" style="144" customWidth="1"/>
  </cols>
  <sheetData>
    <row r="2" spans="2:14" s="143" customFormat="1" ht="24.75" customHeight="1">
      <c r="B2" s="1751" t="s">
        <v>453</v>
      </c>
      <c r="C2" s="1751"/>
      <c r="D2" s="1751"/>
      <c r="E2" s="1751"/>
      <c r="F2" s="1751"/>
      <c r="G2" s="1751"/>
      <c r="H2" s="1751"/>
      <c r="I2" s="1751"/>
      <c r="J2" s="1751"/>
      <c r="K2" s="1751"/>
      <c r="L2" s="1751"/>
      <c r="M2" s="1751"/>
      <c r="N2" s="1751"/>
    </row>
    <row r="3" spans="2:14" ht="18" customHeight="1">
      <c r="B3" s="1752" t="s">
        <v>169</v>
      </c>
      <c r="C3" s="1746" t="s">
        <v>235</v>
      </c>
      <c r="D3" s="1747"/>
      <c r="E3" s="1747"/>
      <c r="F3" s="1747"/>
      <c r="G3" s="1747"/>
      <c r="H3" s="1747"/>
      <c r="I3" s="1747"/>
      <c r="J3" s="1747"/>
      <c r="K3" s="1747"/>
      <c r="L3" s="1747"/>
      <c r="M3" s="1748"/>
      <c r="N3" s="1749" t="s">
        <v>236</v>
      </c>
    </row>
    <row r="4" spans="2:14" ht="15" customHeight="1">
      <c r="B4" s="1753"/>
      <c r="C4" s="145" t="s">
        <v>237</v>
      </c>
      <c r="D4" s="145" t="s">
        <v>238</v>
      </c>
      <c r="E4" s="145" t="s">
        <v>239</v>
      </c>
      <c r="F4" s="145" t="s">
        <v>240</v>
      </c>
      <c r="G4" s="145" t="s">
        <v>241</v>
      </c>
      <c r="H4" s="145" t="s">
        <v>242</v>
      </c>
      <c r="I4" s="145" t="s">
        <v>243</v>
      </c>
      <c r="J4" s="145" t="s">
        <v>234</v>
      </c>
      <c r="K4" s="145"/>
      <c r="L4" s="145" t="s">
        <v>244</v>
      </c>
      <c r="M4" s="145" t="s">
        <v>245</v>
      </c>
      <c r="N4" s="1750"/>
    </row>
    <row r="5" spans="2:14" ht="15" customHeight="1">
      <c r="B5" s="146">
        <v>1963</v>
      </c>
      <c r="C5" s="567">
        <v>5.7810626E-07</v>
      </c>
      <c r="D5" s="567">
        <v>5.1624206E-07</v>
      </c>
      <c r="E5" s="567">
        <v>5.09140556E-07</v>
      </c>
      <c r="F5" s="567">
        <v>6.59900815E-07</v>
      </c>
      <c r="G5" s="567">
        <v>6.23864217E-07</v>
      </c>
      <c r="H5" s="567">
        <v>6.84462928E-07</v>
      </c>
      <c r="I5" s="567">
        <v>6.39021661E-07</v>
      </c>
      <c r="J5" s="567">
        <v>7.76156681E-07</v>
      </c>
      <c r="K5" s="567"/>
      <c r="L5" s="567">
        <v>6.67847267E-07</v>
      </c>
      <c r="M5" s="567">
        <v>8.47639339E-07</v>
      </c>
      <c r="N5" s="567">
        <v>1.5627420277964591E-06</v>
      </c>
    </row>
    <row r="6" spans="2:14" ht="15" customHeight="1">
      <c r="B6" s="146">
        <v>1964</v>
      </c>
      <c r="C6" s="567">
        <v>6.0857246E-07</v>
      </c>
      <c r="D6" s="567">
        <v>5.44377252E-07</v>
      </c>
      <c r="E6" s="567">
        <v>5.34444842E-07</v>
      </c>
      <c r="F6" s="567">
        <v>7.02992339E-07</v>
      </c>
      <c r="G6" s="567">
        <v>6.44701281E-07</v>
      </c>
      <c r="H6" s="567">
        <v>6.92950269E-07</v>
      </c>
      <c r="I6" s="567">
        <v>6.6880007E-07</v>
      </c>
      <c r="J6" s="567">
        <v>8.10385191E-07</v>
      </c>
      <c r="K6" s="567"/>
      <c r="L6" s="567">
        <v>6.95629714E-07</v>
      </c>
      <c r="M6" s="567">
        <v>8.88665083E-07</v>
      </c>
      <c r="N6" s="567">
        <v>1.5627420277964591E-06</v>
      </c>
    </row>
    <row r="7" spans="2:14" ht="15" customHeight="1">
      <c r="B7" s="146">
        <v>1965</v>
      </c>
      <c r="C7" s="567">
        <v>6.48981671E-07</v>
      </c>
      <c r="D7" s="567">
        <v>5.74807941E-07</v>
      </c>
      <c r="E7" s="567">
        <v>5.75917762E-07</v>
      </c>
      <c r="F7" s="567">
        <v>7.44047091E-07</v>
      </c>
      <c r="G7" s="567">
        <v>6.86993685E-07</v>
      </c>
      <c r="H7" s="567">
        <v>7.41041017E-07</v>
      </c>
      <c r="I7" s="567">
        <v>7.14077835E-07</v>
      </c>
      <c r="J7" s="567">
        <v>8.80969741E-07</v>
      </c>
      <c r="K7" s="567"/>
      <c r="L7" s="567">
        <v>7.69575152E-07</v>
      </c>
      <c r="M7" s="567">
        <v>9.63224083E-07</v>
      </c>
      <c r="N7" s="567">
        <v>1.5627420277964591E-06</v>
      </c>
    </row>
    <row r="8" spans="2:14" ht="15" customHeight="1">
      <c r="B8" s="146">
        <v>1966</v>
      </c>
      <c r="C8" s="567">
        <v>6.8194994E-07</v>
      </c>
      <c r="D8" s="567">
        <v>5.95558508E-07</v>
      </c>
      <c r="E8" s="567">
        <v>6.04310507E-07</v>
      </c>
      <c r="F8" s="567">
        <v>8.62871412E-07</v>
      </c>
      <c r="G8" s="567">
        <v>7.11038464E-07</v>
      </c>
      <c r="H8" s="567">
        <v>7.90838974E-07</v>
      </c>
      <c r="I8" s="567">
        <v>7.4935328E-07</v>
      </c>
      <c r="J8" s="567">
        <v>9.24225356E-07</v>
      </c>
      <c r="K8" s="567"/>
      <c r="L8" s="567">
        <v>8.0713042E-07</v>
      </c>
      <c r="M8" s="567">
        <v>1.034887955E-06</v>
      </c>
      <c r="N8" s="567">
        <v>1.5627420277964591E-06</v>
      </c>
    </row>
    <row r="9" spans="2:14" ht="15" customHeight="1">
      <c r="B9" s="146">
        <v>1967</v>
      </c>
      <c r="C9" s="567">
        <v>7.61601693E-07</v>
      </c>
      <c r="D9" s="567">
        <v>6.39629837E-07</v>
      </c>
      <c r="E9" s="567">
        <v>6.31141894E-07</v>
      </c>
      <c r="F9" s="567">
        <v>9.09380181E-07</v>
      </c>
      <c r="G9" s="567">
        <v>7.79013742E-07</v>
      </c>
      <c r="H9" s="567">
        <v>8.44853276E-07</v>
      </c>
      <c r="I9" s="567">
        <v>8.29159404E-07</v>
      </c>
      <c r="J9" s="567">
        <v>1.007960173E-06</v>
      </c>
      <c r="K9" s="567"/>
      <c r="L9" s="567">
        <v>8.67342349E-07</v>
      </c>
      <c r="M9" s="567">
        <v>1.106398713E-06</v>
      </c>
      <c r="N9" s="567">
        <v>1.5627420277964591E-06</v>
      </c>
    </row>
    <row r="10" spans="2:14" ht="15" customHeight="1">
      <c r="B10" s="146">
        <v>1968</v>
      </c>
      <c r="C10" s="567">
        <v>7.95645289E-07</v>
      </c>
      <c r="D10" s="567">
        <v>6.5747551E-07</v>
      </c>
      <c r="E10" s="567">
        <v>6.4117705E-07</v>
      </c>
      <c r="F10" s="567">
        <v>9.28749979E-07</v>
      </c>
      <c r="G10" s="567">
        <v>8.00981929E-07</v>
      </c>
      <c r="H10" s="567">
        <v>8.83801012E-07</v>
      </c>
      <c r="I10" s="567">
        <v>8.63072024E-07</v>
      </c>
      <c r="J10" s="567">
        <v>1.043037187E-06</v>
      </c>
      <c r="K10" s="567"/>
      <c r="L10" s="567">
        <v>8.9214834E-07</v>
      </c>
      <c r="M10" s="567">
        <v>1.142024751E-06</v>
      </c>
      <c r="N10" s="567">
        <v>1.5627420277964591E-06</v>
      </c>
    </row>
    <row r="11" spans="2:14" ht="15" customHeight="1">
      <c r="B11" s="146">
        <v>1969</v>
      </c>
      <c r="C11" s="567">
        <v>8.47760055E-07</v>
      </c>
      <c r="D11" s="567">
        <v>6.86272937E-07</v>
      </c>
      <c r="E11" s="567">
        <v>6.67272956E-07</v>
      </c>
      <c r="F11" s="567">
        <v>9.64599728E-07</v>
      </c>
      <c r="G11" s="567">
        <v>8.88609352E-07</v>
      </c>
      <c r="H11" s="567">
        <v>9.30819225E-07</v>
      </c>
      <c r="I11" s="567">
        <v>9.12008207E-07</v>
      </c>
      <c r="J11" s="567">
        <v>1.094667527E-06</v>
      </c>
      <c r="K11" s="567"/>
      <c r="L11" s="567">
        <v>9.29797E-07</v>
      </c>
      <c r="M11" s="567">
        <v>1.191588626E-06</v>
      </c>
      <c r="N11" s="567">
        <v>1.5627420277964591E-06</v>
      </c>
    </row>
    <row r="12" spans="2:14" ht="15" customHeight="1">
      <c r="B12" s="146">
        <v>1970</v>
      </c>
      <c r="C12" s="567">
        <v>8.90571938E-07</v>
      </c>
      <c r="D12" s="567">
        <v>7.29096368E-07</v>
      </c>
      <c r="E12" s="567">
        <v>7.49814621E-07</v>
      </c>
      <c r="F12" s="567">
        <v>9.97396119E-07</v>
      </c>
      <c r="G12" s="567">
        <v>9.66184949E-07</v>
      </c>
      <c r="H12" s="567">
        <v>9.92904868E-07</v>
      </c>
      <c r="I12" s="567">
        <v>9.62898265E-07</v>
      </c>
      <c r="J12" s="567">
        <v>1.147102102E-06</v>
      </c>
      <c r="K12" s="567"/>
      <c r="L12" s="567">
        <v>9.6698888E-07</v>
      </c>
      <c r="M12" s="567">
        <v>1.262130672E-06</v>
      </c>
      <c r="N12" s="567">
        <v>1.9534275347455736E-06</v>
      </c>
    </row>
    <row r="13" spans="2:14" ht="15" customHeight="1">
      <c r="B13" s="146">
        <v>1971</v>
      </c>
      <c r="C13" s="567">
        <v>1.036002336E-06</v>
      </c>
      <c r="D13" s="567">
        <v>9.47752369E-07</v>
      </c>
      <c r="E13" s="567">
        <v>9.49490254E-07</v>
      </c>
      <c r="F13" s="567">
        <v>1.161966478E-06</v>
      </c>
      <c r="G13" s="567">
        <v>1.192368845E-06</v>
      </c>
      <c r="H13" s="567">
        <v>1.15445049E-06</v>
      </c>
      <c r="I13" s="567">
        <v>1.109740251E-06</v>
      </c>
      <c r="J13" s="567">
        <v>1.405888336E-06</v>
      </c>
      <c r="K13" s="567"/>
      <c r="L13" s="567">
        <v>1.255635061E-06</v>
      </c>
      <c r="M13" s="567">
        <v>1.619692292E-06</v>
      </c>
      <c r="N13" s="567">
        <v>2.5927310915713983E-06</v>
      </c>
    </row>
    <row r="14" spans="2:14" ht="15" customHeight="1">
      <c r="B14" s="146">
        <v>1972</v>
      </c>
      <c r="C14" s="567">
        <v>1.186533475E-06</v>
      </c>
      <c r="D14" s="567">
        <v>1.03428216E-06</v>
      </c>
      <c r="E14" s="567">
        <v>1.069220975E-06</v>
      </c>
      <c r="F14" s="567">
        <v>1.496496627E-06</v>
      </c>
      <c r="G14" s="567">
        <v>1.332472184E-06</v>
      </c>
      <c r="H14" s="567">
        <v>1.376104984E-06</v>
      </c>
      <c r="I14" s="567">
        <v>1.274758626E-06</v>
      </c>
      <c r="J14" s="567">
        <v>1.607492724E-06</v>
      </c>
      <c r="K14" s="567"/>
      <c r="L14" s="567">
        <v>1.428912699E-06</v>
      </c>
      <c r="M14" s="567">
        <v>1.841752105E-06</v>
      </c>
      <c r="N14" s="567">
        <v>2.5216973630351957E-06</v>
      </c>
    </row>
    <row r="15" spans="2:14" ht="15" customHeight="1">
      <c r="B15" s="146">
        <v>1973</v>
      </c>
      <c r="C15" s="567">
        <v>1.336511306E-06</v>
      </c>
      <c r="D15" s="567">
        <v>1.142054361E-06</v>
      </c>
      <c r="E15" s="567">
        <v>1.204370506E-06</v>
      </c>
      <c r="F15" s="567">
        <v>1.61067932E-06</v>
      </c>
      <c r="G15" s="567">
        <v>1.455992356E-06</v>
      </c>
      <c r="H15" s="567">
        <v>1.54357696E-06</v>
      </c>
      <c r="I15" s="567">
        <v>1.427857137E-06</v>
      </c>
      <c r="J15" s="567">
        <v>1.796373119E-06</v>
      </c>
      <c r="K15" s="567"/>
      <c r="L15" s="567">
        <v>1.592808986E-06</v>
      </c>
      <c r="M15" s="567">
        <v>2.068471789E-06</v>
      </c>
      <c r="N15" s="567">
        <v>2.7347985486438034E-06</v>
      </c>
    </row>
    <row r="16" spans="2:14" ht="15" customHeight="1">
      <c r="B16" s="146">
        <v>1974</v>
      </c>
      <c r="C16" s="567">
        <v>1.636691746E-06</v>
      </c>
      <c r="D16" s="567">
        <v>1.461030144E-06</v>
      </c>
      <c r="E16" s="567">
        <v>1.464996284E-06</v>
      </c>
      <c r="F16" s="567">
        <v>1.643537178E-06</v>
      </c>
      <c r="G16" s="567">
        <v>1.789123407E-06</v>
      </c>
      <c r="H16" s="567">
        <v>1.927927623E-06</v>
      </c>
      <c r="I16" s="567">
        <v>1.775683136E-06</v>
      </c>
      <c r="J16" s="567">
        <v>2.179359868E-06</v>
      </c>
      <c r="K16" s="567"/>
      <c r="L16" s="567">
        <v>1.883974468E-06</v>
      </c>
      <c r="M16" s="567">
        <v>2.449484292E-06</v>
      </c>
      <c r="N16" s="567">
        <v>2.7703154129119046E-06</v>
      </c>
    </row>
    <row r="17" spans="2:14" ht="15" customHeight="1">
      <c r="B17" s="146">
        <v>1975</v>
      </c>
      <c r="C17" s="567">
        <v>1.967303479E-06</v>
      </c>
      <c r="D17" s="567">
        <v>1.685152168E-06</v>
      </c>
      <c r="E17" s="567">
        <v>1.630833863E-06</v>
      </c>
      <c r="F17" s="567">
        <v>1.834680552E-06</v>
      </c>
      <c r="G17" s="567">
        <v>2.062680376E-06</v>
      </c>
      <c r="H17" s="567">
        <v>2.279196036E-06</v>
      </c>
      <c r="I17" s="567">
        <v>2.10063315E-06</v>
      </c>
      <c r="J17" s="567">
        <v>2.543312966E-06</v>
      </c>
      <c r="K17" s="567"/>
      <c r="L17" s="567">
        <v>2.168266215E-06</v>
      </c>
      <c r="M17" s="567">
        <v>2.824255389E-06</v>
      </c>
      <c r="N17" s="567">
        <v>3.018933462788615E-06</v>
      </c>
    </row>
    <row r="18" spans="2:14" ht="15" customHeight="1">
      <c r="B18" s="146">
        <v>1976</v>
      </c>
      <c r="C18" s="567">
        <v>2.3464235E-06</v>
      </c>
      <c r="D18" s="567">
        <v>1.995400716E-06</v>
      </c>
      <c r="E18" s="567">
        <v>1.895617903E-06</v>
      </c>
      <c r="F18" s="567">
        <v>2.070954829E-06</v>
      </c>
      <c r="G18" s="567">
        <v>2.402728276E-06</v>
      </c>
      <c r="H18" s="567">
        <v>2.960903571E-06</v>
      </c>
      <c r="I18" s="567">
        <v>2.561301999E-06</v>
      </c>
      <c r="J18" s="567">
        <v>3.060877154E-06</v>
      </c>
      <c r="K18" s="567"/>
      <c r="L18" s="567">
        <v>2.573249827E-06</v>
      </c>
      <c r="M18" s="567">
        <v>3.491062086E-06</v>
      </c>
      <c r="N18" s="567">
        <v>3.2675515126653246E-06</v>
      </c>
    </row>
    <row r="19" spans="2:14" ht="15" customHeight="1">
      <c r="B19" s="146">
        <v>1977</v>
      </c>
      <c r="C19" s="567">
        <v>3.148904115E-06</v>
      </c>
      <c r="D19" s="567">
        <v>2.566655587E-06</v>
      </c>
      <c r="E19" s="567">
        <v>2.403520394E-06</v>
      </c>
      <c r="F19" s="567">
        <v>2.680777162E-06</v>
      </c>
      <c r="G19" s="567">
        <v>3.15000698E-06</v>
      </c>
      <c r="H19" s="567">
        <v>4.523372385E-06</v>
      </c>
      <c r="I19" s="567">
        <v>3.570198857E-06</v>
      </c>
      <c r="J19" s="567">
        <v>4.172587736E-06</v>
      </c>
      <c r="K19" s="567"/>
      <c r="L19" s="567">
        <v>3.452747349E-06</v>
      </c>
      <c r="M19" s="567">
        <v>4.825695122E-06</v>
      </c>
      <c r="N19" s="567">
        <v>3.800304476686845E-06</v>
      </c>
    </row>
    <row r="20" spans="2:14" ht="15" customHeight="1">
      <c r="B20" s="146">
        <v>1978</v>
      </c>
      <c r="C20" s="567">
        <v>4.57331433E-06</v>
      </c>
      <c r="D20" s="567">
        <v>3.712634888E-06</v>
      </c>
      <c r="E20" s="567">
        <v>3.581051792E-06</v>
      </c>
      <c r="F20" s="567">
        <v>4.004807333E-06</v>
      </c>
      <c r="G20" s="567">
        <v>4.705812569E-06</v>
      </c>
      <c r="H20" s="567">
        <v>6.398762576E-06</v>
      </c>
      <c r="I20" s="567">
        <v>5.151082911E-06</v>
      </c>
      <c r="J20" s="567">
        <v>6.045245113E-06</v>
      </c>
      <c r="K20" s="567"/>
      <c r="L20" s="567">
        <v>5.024300912E-06</v>
      </c>
      <c r="M20" s="567">
        <v>7.101010372E-06</v>
      </c>
      <c r="N20" s="567">
        <v>5.5051139615557105E-06</v>
      </c>
    </row>
    <row r="21" spans="2:14" ht="15" customHeight="1">
      <c r="B21" s="146">
        <v>1979</v>
      </c>
      <c r="C21" s="567">
        <v>7.420364666E-06</v>
      </c>
      <c r="D21" s="567">
        <v>6.166073517E-06</v>
      </c>
      <c r="E21" s="567">
        <v>5.900641354E-06</v>
      </c>
      <c r="F21" s="567">
        <v>6.632565001E-06</v>
      </c>
      <c r="G21" s="567">
        <v>7.730889445E-06</v>
      </c>
      <c r="H21" s="567">
        <v>1.0330802179E-05</v>
      </c>
      <c r="I21" s="567">
        <v>8.426656534E-06</v>
      </c>
      <c r="J21" s="567">
        <v>9.94442821E-06</v>
      </c>
      <c r="K21" s="567"/>
      <c r="L21" s="567">
        <v>8.306650786E-06</v>
      </c>
      <c r="M21" s="567">
        <v>1.1713116609E-05</v>
      </c>
      <c r="N21" s="567">
        <v>9.092317252633947E-06</v>
      </c>
    </row>
    <row r="22" spans="2:14" ht="15" customHeight="1">
      <c r="B22" s="146">
        <v>1980</v>
      </c>
      <c r="C22" s="567">
        <v>1.5570812583E-05</v>
      </c>
      <c r="D22" s="567">
        <v>1.2746533431E-05</v>
      </c>
      <c r="E22" s="567">
        <v>1.2684205245E-05</v>
      </c>
      <c r="F22" s="567">
        <v>1.436919549E-05</v>
      </c>
      <c r="G22" s="567">
        <v>1.6213909186E-05</v>
      </c>
      <c r="H22" s="567">
        <v>2.1342404222E-05</v>
      </c>
      <c r="I22" s="567">
        <v>1.7751594654E-05</v>
      </c>
      <c r="J22" s="567">
        <v>2.1011582365E-05</v>
      </c>
      <c r="K22" s="567"/>
      <c r="L22" s="567">
        <v>1.7609040861E-05</v>
      </c>
      <c r="M22" s="567">
        <v>2.548071387E-05</v>
      </c>
      <c r="N22" s="567">
        <v>1.8468769419412704E-05</v>
      </c>
    </row>
    <row r="23" spans="2:14" ht="15" customHeight="1">
      <c r="B23" s="146">
        <v>1981</v>
      </c>
      <c r="C23" s="567">
        <v>2.2400596434E-05</v>
      </c>
      <c r="D23" s="567">
        <v>1.8068634967E-05</v>
      </c>
      <c r="E23" s="567">
        <v>1.8662013262E-05</v>
      </c>
      <c r="F23" s="567">
        <v>2.1227935336E-05</v>
      </c>
      <c r="G23" s="567">
        <v>2.3189217545E-05</v>
      </c>
      <c r="H23" s="567">
        <v>2.8398203057E-05</v>
      </c>
      <c r="I23" s="567">
        <v>2.2798373014E-05</v>
      </c>
      <c r="J23" s="567">
        <v>2.990578518E-05</v>
      </c>
      <c r="K23" s="567"/>
      <c r="L23" s="567">
        <v>2.4570686899E-05</v>
      </c>
      <c r="M23" s="567">
        <v>3.5866652844E-05</v>
      </c>
      <c r="N23" s="567">
        <v>2.418698456657702E-05</v>
      </c>
    </row>
    <row r="24" spans="2:14" ht="15" customHeight="1">
      <c r="B24" s="146">
        <v>1982</v>
      </c>
      <c r="C24" s="567">
        <v>2.8367886204E-05</v>
      </c>
      <c r="D24" s="567">
        <v>2.3279981683E-05</v>
      </c>
      <c r="E24" s="567">
        <v>2.4147432359E-05</v>
      </c>
      <c r="F24" s="567">
        <v>2.6501759078E-05</v>
      </c>
      <c r="G24" s="567">
        <v>2.7873829572E-05</v>
      </c>
      <c r="H24" s="567">
        <v>3.567098286E-05</v>
      </c>
      <c r="I24" s="567">
        <v>2.8730509672E-05</v>
      </c>
      <c r="J24" s="567">
        <v>3.7830818253E-05</v>
      </c>
      <c r="K24" s="567"/>
      <c r="L24" s="567">
        <v>3.0736239105E-05</v>
      </c>
      <c r="M24" s="567">
        <v>4.5640315744E-05</v>
      </c>
      <c r="N24" s="567">
        <v>3.40251559688411E-05</v>
      </c>
    </row>
    <row r="25" spans="2:14" ht="15" customHeight="1">
      <c r="B25" s="146">
        <v>1983</v>
      </c>
      <c r="C25" s="567">
        <v>3.6596197403E-05</v>
      </c>
      <c r="D25" s="567">
        <v>3.2463321398E-05</v>
      </c>
      <c r="E25" s="567">
        <v>3.4716090141E-05</v>
      </c>
      <c r="F25" s="567">
        <v>3.7275482766E-05</v>
      </c>
      <c r="G25" s="567">
        <v>3.7521510614E-05</v>
      </c>
      <c r="H25" s="567">
        <v>4.6121986347E-05</v>
      </c>
      <c r="I25" s="567">
        <v>3.7348864537E-05</v>
      </c>
      <c r="J25" s="567">
        <v>4.8848518663E-05</v>
      </c>
      <c r="K25" s="567"/>
      <c r="L25" s="567">
        <v>4.0359627052E-05</v>
      </c>
      <c r="M25" s="567">
        <v>5.86931925E-05</v>
      </c>
      <c r="N25" s="567">
        <v>4.617192354853177E-05</v>
      </c>
    </row>
    <row r="26" spans="2:14" ht="15" customHeight="1">
      <c r="B26" s="146">
        <v>1984</v>
      </c>
      <c r="C26" s="567">
        <v>5.4928118356E-05</v>
      </c>
      <c r="D26" s="567">
        <v>5.106434493E-05</v>
      </c>
      <c r="E26" s="567">
        <v>5.4174936886E-05</v>
      </c>
      <c r="F26" s="567">
        <v>5.772865427E-05</v>
      </c>
      <c r="G26" s="567">
        <v>5.6881080814E-05</v>
      </c>
      <c r="H26" s="567">
        <v>6.6284236456E-05</v>
      </c>
      <c r="I26" s="567">
        <v>5.5870821033E-05</v>
      </c>
      <c r="J26" s="567">
        <v>6.9485003429E-05</v>
      </c>
      <c r="K26" s="567"/>
      <c r="L26" s="567">
        <v>6.1473785622E-05</v>
      </c>
      <c r="M26" s="567">
        <v>8.0901728408E-05</v>
      </c>
      <c r="N26" s="567">
        <v>7.135338031461564E-05</v>
      </c>
    </row>
    <row r="27" spans="2:14" ht="15" customHeight="1">
      <c r="B27" s="146">
        <v>1985</v>
      </c>
      <c r="C27" s="567">
        <v>7.7586950849E-05</v>
      </c>
      <c r="D27" s="567">
        <v>7.6225035467E-05</v>
      </c>
      <c r="E27" s="567">
        <v>8.3054846627E-05</v>
      </c>
      <c r="F27" s="567">
        <v>8.8211385799E-05</v>
      </c>
      <c r="G27" s="567">
        <v>8.13875694E-05</v>
      </c>
      <c r="H27" s="567">
        <v>9.4891946516E-05</v>
      </c>
      <c r="I27" s="567">
        <v>8.1049142024E-05</v>
      </c>
      <c r="J27" s="567">
        <v>9.9143024272E-05</v>
      </c>
      <c r="K27" s="567"/>
      <c r="L27" s="567">
        <v>8.8313300221E-05</v>
      </c>
      <c r="M27" s="567">
        <v>0.000114276157668</v>
      </c>
      <c r="N27" s="567">
        <v>0.00010065479333579925</v>
      </c>
    </row>
    <row r="28" spans="2:14" ht="15" customHeight="1">
      <c r="B28" s="146">
        <v>1986</v>
      </c>
      <c r="C28" s="567">
        <v>0.000108324113044</v>
      </c>
      <c r="D28" s="567">
        <v>0.000115730067161</v>
      </c>
      <c r="E28" s="567">
        <v>0.000130161124339</v>
      </c>
      <c r="F28" s="567">
        <v>0.000137644599607</v>
      </c>
      <c r="G28" s="567">
        <v>0.00012080412931</v>
      </c>
      <c r="H28" s="567">
        <v>0.000132360618165</v>
      </c>
      <c r="I28" s="567">
        <v>0.000112854470845</v>
      </c>
      <c r="J28" s="567">
        <v>0.000138350635355</v>
      </c>
      <c r="K28" s="567"/>
      <c r="L28" s="567">
        <v>0.000125530656396</v>
      </c>
      <c r="M28" s="567">
        <v>0.000159677167811</v>
      </c>
      <c r="N28" s="567">
        <v>0.0001521897633888143</v>
      </c>
    </row>
    <row r="29" spans="2:14" ht="15" customHeight="1">
      <c r="B29" s="146">
        <v>1987</v>
      </c>
      <c r="C29" s="567">
        <v>0.000156299112071</v>
      </c>
      <c r="D29" s="567">
        <v>0.000179906383358</v>
      </c>
      <c r="E29" s="567">
        <v>0.000205782679258</v>
      </c>
      <c r="F29" s="567">
        <v>0.000204284046644</v>
      </c>
      <c r="G29" s="567">
        <v>0.000180844587219</v>
      </c>
      <c r="H29" s="567">
        <v>0.000189735074141</v>
      </c>
      <c r="I29" s="567">
        <v>0.000164457318066</v>
      </c>
      <c r="J29" s="567">
        <v>0.000197499076812</v>
      </c>
      <c r="K29" s="567"/>
      <c r="L29" s="567">
        <v>0.000181033301383</v>
      </c>
      <c r="M29" s="567">
        <v>0.000225095346429</v>
      </c>
      <c r="N29" s="567">
        <v>0.00021430875899372358</v>
      </c>
    </row>
    <row r="30" spans="2:14" ht="15" customHeight="1">
      <c r="B30" s="146">
        <v>1988</v>
      </c>
      <c r="C30" s="567">
        <v>0.000308472864622</v>
      </c>
      <c r="D30" s="567">
        <v>0.000338494444421</v>
      </c>
      <c r="E30" s="567">
        <v>0.000373133356141</v>
      </c>
      <c r="F30" s="567">
        <v>0.000370921724097</v>
      </c>
      <c r="G30" s="567">
        <v>0.000340259678033</v>
      </c>
      <c r="H30" s="567">
        <v>0.000354398732144</v>
      </c>
      <c r="I30" s="567">
        <v>0.000321555935292</v>
      </c>
      <c r="J30" s="567">
        <v>0.000364585764846</v>
      </c>
      <c r="K30" s="567"/>
      <c r="L30" s="567">
        <v>0.000342100324011</v>
      </c>
      <c r="M30" s="567">
        <v>0.00040077488449</v>
      </c>
      <c r="N30" s="567">
        <v>0.00038110098693560306</v>
      </c>
    </row>
    <row r="31" spans="2:14" ht="15" customHeight="1">
      <c r="B31" s="146">
        <v>1989</v>
      </c>
      <c r="C31" s="567">
        <v>0.000446148916781</v>
      </c>
      <c r="D31" s="567">
        <v>0.000489379547886</v>
      </c>
      <c r="E31" s="567">
        <v>0.000541728636429</v>
      </c>
      <c r="F31" s="567">
        <v>0.000536112664936</v>
      </c>
      <c r="G31" s="567">
        <v>0.000491931640664</v>
      </c>
      <c r="H31" s="567">
        <v>0.000516292198959</v>
      </c>
      <c r="I31" s="567">
        <v>0.000471006073897</v>
      </c>
      <c r="J31" s="567">
        <v>0.000530407244542</v>
      </c>
      <c r="K31" s="567"/>
      <c r="L31" s="567">
        <v>0.000499056530016</v>
      </c>
      <c r="M31" s="567">
        <v>0.000580663276611</v>
      </c>
      <c r="N31" s="567">
        <v>0.0005420767347570002</v>
      </c>
    </row>
    <row r="32" spans="2:14" ht="15" customHeight="1">
      <c r="B32" s="146">
        <v>1990</v>
      </c>
      <c r="C32" s="567">
        <v>0.000675017278045</v>
      </c>
      <c r="D32" s="567">
        <v>0.000725147022089</v>
      </c>
      <c r="E32" s="567">
        <v>0.000797786612362</v>
      </c>
      <c r="F32" s="567">
        <v>0.000782439989922</v>
      </c>
      <c r="G32" s="567">
        <v>0.000728928631855</v>
      </c>
      <c r="H32" s="567">
        <v>0.000775062742066</v>
      </c>
      <c r="I32" s="567">
        <v>0.000728587659415</v>
      </c>
      <c r="J32" s="567">
        <v>0.00079019701214</v>
      </c>
      <c r="K32" s="567"/>
      <c r="L32" s="567">
        <v>0.000754885848626</v>
      </c>
      <c r="M32" s="567">
        <v>0.000845180750596</v>
      </c>
      <c r="N32" s="567">
        <v>0.0007028143892852664</v>
      </c>
    </row>
    <row r="33" spans="2:14" ht="15" customHeight="1">
      <c r="B33" s="146">
        <v>1991</v>
      </c>
      <c r="C33" s="567">
        <v>0.001195781072452</v>
      </c>
      <c r="D33" s="567">
        <v>0.001241897280445</v>
      </c>
      <c r="E33" s="567">
        <v>0.001321466819067</v>
      </c>
      <c r="F33" s="567">
        <v>0.001307117727993</v>
      </c>
      <c r="G33" s="567">
        <v>0.001248373720038</v>
      </c>
      <c r="H33" s="567">
        <v>0.001303927499571</v>
      </c>
      <c r="I33" s="567">
        <v>0.001255973003721</v>
      </c>
      <c r="J33" s="567">
        <v>0.001321191303798</v>
      </c>
      <c r="K33" s="567"/>
      <c r="L33" s="567">
        <v>0.001277813922326</v>
      </c>
      <c r="M33" s="567">
        <v>0.001386819637671</v>
      </c>
      <c r="N33" s="567">
        <v>0.001110469673364077</v>
      </c>
    </row>
    <row r="34" spans="2:14" ht="15" customHeight="1">
      <c r="B34" s="146">
        <v>1992</v>
      </c>
      <c r="C34" s="567">
        <v>0.001890057554505</v>
      </c>
      <c r="D34" s="567">
        <v>0.001999221815633</v>
      </c>
      <c r="E34" s="567">
        <v>0.002145594432169</v>
      </c>
      <c r="F34" s="567">
        <v>0.002131484281306</v>
      </c>
      <c r="G34" s="567">
        <v>0.002009647669305</v>
      </c>
      <c r="H34" s="567">
        <v>0.0020872531212</v>
      </c>
      <c r="I34" s="567">
        <v>0.001964465696767</v>
      </c>
      <c r="J34" s="567">
        <v>0.002126991660547</v>
      </c>
      <c r="K34" s="567"/>
      <c r="L34" s="567">
        <v>0.002033745753945</v>
      </c>
      <c r="M34" s="567">
        <v>0.002270761558577</v>
      </c>
      <c r="N34" s="567">
        <v>0.0018537715774713415</v>
      </c>
    </row>
    <row r="35" spans="2:14" ht="15" customHeight="1">
      <c r="B35" s="146">
        <v>1993</v>
      </c>
      <c r="C35" s="567">
        <v>0.003293240086608</v>
      </c>
      <c r="D35" s="567">
        <v>0.003322898181794</v>
      </c>
      <c r="E35" s="567">
        <v>0.003400649001579</v>
      </c>
      <c r="F35" s="567">
        <v>0.003420465762663</v>
      </c>
      <c r="G35" s="567">
        <v>0.003340226949387</v>
      </c>
      <c r="H35" s="567">
        <v>0.003381301591709</v>
      </c>
      <c r="I35" s="567">
        <v>0.003292499028186</v>
      </c>
      <c r="J35" s="567">
        <v>0.003415872114909</v>
      </c>
      <c r="K35" s="567"/>
      <c r="L35" s="567">
        <v>0.003323119256063</v>
      </c>
      <c r="M35" s="567">
        <v>0.003551302605333</v>
      </c>
      <c r="N35" s="567">
        <v>0.002727654265314642</v>
      </c>
    </row>
    <row r="36" spans="2:14" ht="15" customHeight="1">
      <c r="B36" s="146">
        <v>1994</v>
      </c>
      <c r="C36" s="567">
        <v>0.0066557388045</v>
      </c>
      <c r="D36" s="567">
        <v>0.007367666974683</v>
      </c>
      <c r="E36" s="567">
        <v>0.00811782349893</v>
      </c>
      <c r="F36" s="567">
        <v>0.008063377883799</v>
      </c>
      <c r="G36" s="567">
        <v>0.007406089033296</v>
      </c>
      <c r="H36" s="567">
        <v>0.007737293209716</v>
      </c>
      <c r="I36" s="567">
        <v>0.007013186812161</v>
      </c>
      <c r="J36" s="567">
        <v>0.007951504986247</v>
      </c>
      <c r="K36" s="567"/>
      <c r="L36" s="567">
        <v>0.007472720080415</v>
      </c>
      <c r="M36" s="567">
        <v>0.008688147745775</v>
      </c>
      <c r="N36" s="567">
        <v>0.008074453474484551</v>
      </c>
    </row>
    <row r="37" spans="2:14" ht="15" customHeight="1">
      <c r="B37" s="146">
        <v>1995</v>
      </c>
      <c r="C37" s="567">
        <v>0.011238548915491</v>
      </c>
      <c r="D37" s="567">
        <v>0.012704396805446</v>
      </c>
      <c r="E37" s="567">
        <v>0.014096815624234</v>
      </c>
      <c r="F37" s="567">
        <v>0.014110202181118</v>
      </c>
      <c r="G37" s="567">
        <v>0.012770649674961</v>
      </c>
      <c r="H37" s="567">
        <v>0.013192475102431</v>
      </c>
      <c r="I37" s="567">
        <v>0.011604641072931</v>
      </c>
      <c r="J37" s="567">
        <v>0.013657829838113</v>
      </c>
      <c r="K37" s="567"/>
      <c r="L37" s="567">
        <v>0.012647279827713</v>
      </c>
      <c r="M37" s="567">
        <v>0.015251280045578</v>
      </c>
      <c r="N37" s="567">
        <v>0.01548551041446418</v>
      </c>
    </row>
    <row r="38" spans="2:14" ht="15" customHeight="1">
      <c r="B38" s="146">
        <v>1996</v>
      </c>
      <c r="C38" s="567">
        <v>0.020555337775601</v>
      </c>
      <c r="D38" s="567">
        <v>0.023081260404836</v>
      </c>
      <c r="E38" s="567">
        <v>0.025227925265501</v>
      </c>
      <c r="F38" s="567">
        <v>0.025512259462381</v>
      </c>
      <c r="G38" s="567">
        <v>0.023201628160761</v>
      </c>
      <c r="H38" s="567">
        <v>0.02353423141752</v>
      </c>
      <c r="I38" s="567">
        <v>0.0205957375522</v>
      </c>
      <c r="J38" s="567">
        <v>0.024395553576135</v>
      </c>
      <c r="K38" s="567"/>
      <c r="L38" s="567">
        <v>0.022532786921976</v>
      </c>
      <c r="M38" s="567">
        <v>0.027346185738849</v>
      </c>
      <c r="N38" s="567">
        <v>0.02463458673674127</v>
      </c>
    </row>
    <row r="39" spans="2:14" ht="15" customHeight="1">
      <c r="B39" s="146">
        <v>1997</v>
      </c>
      <c r="C39" s="567">
        <v>0.039087376124423</v>
      </c>
      <c r="D39" s="567">
        <v>0.041872491708614</v>
      </c>
      <c r="E39" s="567">
        <v>0.044360354128476</v>
      </c>
      <c r="F39" s="567">
        <v>0.044689326322255</v>
      </c>
      <c r="G39" s="567">
        <v>0.042090854907744</v>
      </c>
      <c r="H39" s="567">
        <v>0.042754680688496</v>
      </c>
      <c r="I39" s="567">
        <v>0.039338104677501</v>
      </c>
      <c r="J39" s="567">
        <v>0.043750358095517</v>
      </c>
      <c r="K39" s="567"/>
      <c r="L39" s="567">
        <v>0.041460989026069</v>
      </c>
      <c r="M39" s="567">
        <v>0.047128188639636</v>
      </c>
      <c r="N39" s="567">
        <v>0.03927836851070363</v>
      </c>
    </row>
    <row r="40" spans="2:14" ht="15" customHeight="1">
      <c r="B40" s="146">
        <v>1998</v>
      </c>
      <c r="C40" s="567">
        <v>0.067557437644296</v>
      </c>
      <c r="D40" s="567">
        <v>0.073214945521373</v>
      </c>
      <c r="E40" s="567">
        <v>0.077343247729886</v>
      </c>
      <c r="F40" s="567">
        <v>0.078783499671655</v>
      </c>
      <c r="G40" s="567">
        <v>0.073596758236017</v>
      </c>
      <c r="H40" s="567">
        <v>0.073423966768882</v>
      </c>
      <c r="I40" s="567">
        <v>0.065908135266324</v>
      </c>
      <c r="J40" s="567">
        <v>0.075592207583515</v>
      </c>
      <c r="K40" s="567"/>
      <c r="L40" s="567">
        <v>0.070767920263736</v>
      </c>
      <c r="M40" s="567">
        <v>0.082909606123028</v>
      </c>
      <c r="N40" s="567">
        <v>0.06594305329449325</v>
      </c>
    </row>
    <row r="41" spans="2:14" ht="15" customHeight="1">
      <c r="B41" s="146">
        <v>1999</v>
      </c>
      <c r="C41" s="567">
        <v>0.101539219424347</v>
      </c>
      <c r="D41" s="567">
        <v>0.110621614733539</v>
      </c>
      <c r="E41" s="567">
        <v>0.117208721878924</v>
      </c>
      <c r="F41" s="567">
        <v>0.119480356199328</v>
      </c>
      <c r="G41" s="567">
        <v>0.111198501579781</v>
      </c>
      <c r="H41" s="567">
        <v>0.110854459428461</v>
      </c>
      <c r="I41" s="567">
        <v>0.098911356532534</v>
      </c>
      <c r="J41" s="567">
        <v>0.114298876343426</v>
      </c>
      <c r="K41" s="567"/>
      <c r="L41" s="567">
        <v>0.106684463280972</v>
      </c>
      <c r="M41" s="567">
        <v>0.125925242943069</v>
      </c>
      <c r="N41" s="567">
        <v>0.09566579331797115</v>
      </c>
    </row>
    <row r="42" spans="2:14" ht="15" customHeight="1">
      <c r="B42" s="146">
        <v>2000</v>
      </c>
      <c r="C42" s="567">
        <v>0.145092235281767</v>
      </c>
      <c r="D42" s="567">
        <v>0.158799599594529</v>
      </c>
      <c r="E42" s="567">
        <v>0.168697070510111</v>
      </c>
      <c r="F42" s="567">
        <v>0.172079131057006</v>
      </c>
      <c r="G42" s="567">
        <v>0.159627732508836</v>
      </c>
      <c r="H42" s="567">
        <v>0.1590294514723</v>
      </c>
      <c r="I42" s="567">
        <v>0.141150901204494</v>
      </c>
      <c r="J42" s="567">
        <v>0.164186029524889</v>
      </c>
      <c r="K42" s="567"/>
      <c r="L42" s="567">
        <v>0.152846315208137</v>
      </c>
      <c r="M42" s="567">
        <v>0.181598436838699</v>
      </c>
      <c r="N42" s="567">
        <v>0.13660361434453433</v>
      </c>
    </row>
    <row r="43" spans="2:14" ht="15" customHeight="1">
      <c r="B43" s="146">
        <v>2001</v>
      </c>
      <c r="C43" s="567">
        <v>0.235627219092826</v>
      </c>
      <c r="D43" s="567">
        <v>0.266213322287017</v>
      </c>
      <c r="E43" s="567">
        <v>0.287859543180989</v>
      </c>
      <c r="F43" s="567">
        <v>0.294919418170601</v>
      </c>
      <c r="G43" s="567">
        <v>0.267601613031929</v>
      </c>
      <c r="H43" s="567">
        <v>0.265407557372145</v>
      </c>
      <c r="I43" s="567">
        <v>0.227112192127463</v>
      </c>
      <c r="J43" s="567">
        <v>0.276472902699492</v>
      </c>
      <c r="K43" s="567"/>
      <c r="L43" s="567">
        <v>0.252798830983853</v>
      </c>
      <c r="M43" s="567">
        <v>0.313954423083455</v>
      </c>
      <c r="N43" s="567">
        <v>0.2637805987909723</v>
      </c>
    </row>
    <row r="44" spans="2:14" ht="15" customHeight="1">
      <c r="B44" s="146">
        <v>2002</v>
      </c>
      <c r="C44" s="567">
        <v>0.328473316724181</v>
      </c>
      <c r="D44" s="567">
        <v>0.362419337181472</v>
      </c>
      <c r="E44" s="567">
        <v>0.38651739290978</v>
      </c>
      <c r="F44" s="567">
        <v>0.394621255635726</v>
      </c>
      <c r="G44" s="567">
        <v>0.364309338054696</v>
      </c>
      <c r="H44" s="567">
        <v>0.362560359793252</v>
      </c>
      <c r="I44" s="567">
        <v>0.318721752051395</v>
      </c>
      <c r="J44" s="567">
        <v>0.375097001657142</v>
      </c>
      <c r="K44" s="567"/>
      <c r="L44" s="567">
        <v>0.347694527027456</v>
      </c>
      <c r="M44" s="567">
        <v>0.41716247353114</v>
      </c>
      <c r="N44" s="567">
        <v>0.32660028877855546</v>
      </c>
    </row>
    <row r="45" spans="2:14" ht="15" customHeight="1">
      <c r="B45" s="146">
        <v>2003</v>
      </c>
      <c r="C45" s="567">
        <v>0.396988561882115</v>
      </c>
      <c r="D45" s="567">
        <v>0.424286945018961</v>
      </c>
      <c r="E45" s="567">
        <v>0.444132335834381</v>
      </c>
      <c r="F45" s="567">
        <v>0.451308726637025</v>
      </c>
      <c r="G45" s="567">
        <v>0.426499582740833</v>
      </c>
      <c r="H45" s="567">
        <v>0.426413994907807</v>
      </c>
      <c r="I45" s="567">
        <v>0.388652400360628</v>
      </c>
      <c r="J45" s="567">
        <v>0.437098984423265</v>
      </c>
      <c r="K45" s="567"/>
      <c r="L45" s="567">
        <v>0.412693029891004</v>
      </c>
      <c r="M45" s="567">
        <v>0.472573144264128</v>
      </c>
      <c r="N45" s="567">
        <v>0.40153424970198853</v>
      </c>
    </row>
    <row r="46" spans="2:14" ht="15" customHeight="1">
      <c r="B46" s="146">
        <v>2004</v>
      </c>
      <c r="C46" s="567">
        <v>0.453452558146591</v>
      </c>
      <c r="D46" s="567">
        <v>0.480907898950851</v>
      </c>
      <c r="E46" s="567">
        <v>0.501173092059718</v>
      </c>
      <c r="F46" s="567">
        <v>0.508705018269107</v>
      </c>
      <c r="G46" s="567">
        <v>0.483415812452448</v>
      </c>
      <c r="H46" s="567">
        <v>0.483853715918046</v>
      </c>
      <c r="I46" s="567">
        <v>0.444905824032843</v>
      </c>
      <c r="J46" s="567">
        <v>0.494881384119744</v>
      </c>
      <c r="K46" s="567"/>
      <c r="L46" s="567">
        <v>0.469319881950884</v>
      </c>
      <c r="M46" s="567">
        <v>0.531488156064794</v>
      </c>
      <c r="N46" s="567">
        <v>0.45787175111560763</v>
      </c>
    </row>
    <row r="47" spans="2:14" ht="15" customHeight="1">
      <c r="B47" s="146">
        <v>2005</v>
      </c>
      <c r="C47" s="567">
        <v>0.483949414960219</v>
      </c>
      <c r="D47" s="567">
        <v>0.494613569053603</v>
      </c>
      <c r="E47" s="567">
        <v>0.504357413321656</v>
      </c>
      <c r="F47" s="567">
        <v>0.509120770641859</v>
      </c>
      <c r="G47" s="567">
        <v>0.497192957020839</v>
      </c>
      <c r="H47" s="567">
        <v>0.50032217707437</v>
      </c>
      <c r="I47" s="567">
        <v>0.479754278229743</v>
      </c>
      <c r="J47" s="567">
        <v>0.506245401827958</v>
      </c>
      <c r="K47" s="567"/>
      <c r="L47" s="567">
        <v>0.490490410135251</v>
      </c>
      <c r="M47" s="567">
        <v>0.526037403194204</v>
      </c>
      <c r="N47" s="567">
        <v>0.4471969711653711</v>
      </c>
    </row>
    <row r="48" spans="2:14" ht="15" customHeight="1">
      <c r="B48" s="146">
        <v>2006</v>
      </c>
      <c r="C48" s="567">
        <v>0.564613347821865</v>
      </c>
      <c r="D48" s="567">
        <v>0.565584102119723</v>
      </c>
      <c r="E48" s="567">
        <v>0.570042139843125</v>
      </c>
      <c r="F48" s="567">
        <v>0.573739089152503</v>
      </c>
      <c r="G48" s="567">
        <v>0.568533598289549</v>
      </c>
      <c r="H48" s="567">
        <v>0.573769431087662</v>
      </c>
      <c r="I48" s="567">
        <v>0.562897907534406</v>
      </c>
      <c r="J48" s="567">
        <v>0.577207714667589</v>
      </c>
      <c r="K48" s="567"/>
      <c r="L48" s="567">
        <v>0.565744436339247</v>
      </c>
      <c r="M48" s="567">
        <v>0.589317188991314</v>
      </c>
      <c r="N48" s="567">
        <v>0.4995485966537279</v>
      </c>
    </row>
    <row r="49" spans="2:14" ht="15" customHeight="1">
      <c r="B49" s="146">
        <v>2007</v>
      </c>
      <c r="C49" s="567">
        <v>0.598363469901986</v>
      </c>
      <c r="D49" s="567">
        <v>0.579347710959154</v>
      </c>
      <c r="E49" s="567">
        <v>0.572369930005013</v>
      </c>
      <c r="F49" s="567">
        <v>0.573177182113878</v>
      </c>
      <c r="G49" s="567">
        <v>0.582368983742578</v>
      </c>
      <c r="H49" s="567">
        <v>0.590637179101522</v>
      </c>
      <c r="I49" s="567">
        <v>0.6022452997428</v>
      </c>
      <c r="J49" s="567">
        <v>0.588331831370126</v>
      </c>
      <c r="K49" s="567"/>
      <c r="L49" s="567">
        <v>0.588104899664103</v>
      </c>
      <c r="M49" s="567">
        <v>0.582772696152223</v>
      </c>
      <c r="N49" s="567">
        <v>0.5422435588961947</v>
      </c>
    </row>
    <row r="50" spans="2:14" ht="15" customHeight="1">
      <c r="B50" s="146">
        <v>2008</v>
      </c>
      <c r="C50" s="567">
        <v>0.684380407305015</v>
      </c>
      <c r="D50" s="567">
        <v>0.656172911762149</v>
      </c>
      <c r="E50" s="567">
        <v>0.644623907750049</v>
      </c>
      <c r="F50" s="567">
        <v>0.644620297815504</v>
      </c>
      <c r="G50" s="567">
        <v>0.659594824582422</v>
      </c>
      <c r="H50" s="567">
        <v>0.669900006594394</v>
      </c>
      <c r="I50" s="567">
        <v>0.690738377970718</v>
      </c>
      <c r="J50" s="567">
        <v>0.665411483798241</v>
      </c>
      <c r="K50" s="567"/>
      <c r="L50" s="567">
        <v>0.668900975477862</v>
      </c>
      <c r="M50" s="567">
        <v>0.653555740860769</v>
      </c>
      <c r="N50" s="567">
        <v>0.6206051912162298</v>
      </c>
    </row>
    <row r="51" spans="2:14" ht="15" customHeight="1">
      <c r="B51" s="146">
        <v>2009</v>
      </c>
      <c r="C51" s="567">
        <v>0.650679137857175</v>
      </c>
      <c r="D51" s="567">
        <v>0.656342830691746</v>
      </c>
      <c r="E51" s="567">
        <v>0.663025378596296</v>
      </c>
      <c r="F51" s="567">
        <v>0.667580275729515</v>
      </c>
      <c r="G51" s="567">
        <v>0.65976562963175</v>
      </c>
      <c r="H51" s="567">
        <v>0.665336097671184</v>
      </c>
      <c r="I51" s="567">
        <v>0.646954526287977</v>
      </c>
      <c r="J51" s="567">
        <v>0.670289435817317</v>
      </c>
      <c r="K51" s="567"/>
      <c r="L51" s="567">
        <v>0.654883237531153</v>
      </c>
      <c r="M51" s="567">
        <v>0.686077579021337</v>
      </c>
      <c r="N51" s="567">
        <v>0.6058361824520998</v>
      </c>
    </row>
    <row r="52" spans="2:14" ht="15" customHeight="1">
      <c r="B52" s="146">
        <v>2010</v>
      </c>
      <c r="C52" s="567">
        <v>0.682631017352882</v>
      </c>
      <c r="D52" s="567">
        <v>0.66408816691817</v>
      </c>
      <c r="E52" s="567">
        <v>0.656715887211486</v>
      </c>
      <c r="F52" s="567">
        <v>0.65766974315836</v>
      </c>
      <c r="G52" s="567">
        <v>0.667551357445292</v>
      </c>
      <c r="H52" s="567">
        <v>0.676733297219307</v>
      </c>
      <c r="I52" s="567">
        <v>0.685619059591805</v>
      </c>
      <c r="J52" s="567">
        <v>0.674627218837683</v>
      </c>
      <c r="K52" s="567"/>
      <c r="L52" s="567">
        <v>0.673081440189548</v>
      </c>
      <c r="M52" s="567">
        <v>0.668579900801875</v>
      </c>
      <c r="N52" s="567">
        <v>0.614337643779449</v>
      </c>
    </row>
    <row r="53" spans="2:14" ht="15" customHeight="1">
      <c r="B53" s="146">
        <v>2011</v>
      </c>
      <c r="C53" s="567">
        <v>0.785584206562002</v>
      </c>
      <c r="D53" s="567">
        <v>0.774565901890369</v>
      </c>
      <c r="E53" s="567">
        <v>0.771799493189803</v>
      </c>
      <c r="F53" s="567">
        <v>0.774380702640196</v>
      </c>
      <c r="G53" s="567">
        <v>0.778605228937118</v>
      </c>
      <c r="H53" s="567">
        <v>0.787812151768631</v>
      </c>
      <c r="I53" s="567">
        <v>0.785978392909238</v>
      </c>
      <c r="J53" s="567">
        <v>0.788356079703323</v>
      </c>
      <c r="K53" s="567"/>
      <c r="L53" s="567">
        <v>0.780572046236024</v>
      </c>
      <c r="M53" s="567">
        <v>0.790195835876258</v>
      </c>
      <c r="N53" s="567">
        <v>0.7780995588157997</v>
      </c>
    </row>
    <row r="54" spans="2:14" ht="15" customHeight="1">
      <c r="B54" s="146">
        <v>2012</v>
      </c>
      <c r="C54" s="567">
        <v>0.820032686904569</v>
      </c>
      <c r="D54" s="567">
        <v>0.794244115733465</v>
      </c>
      <c r="E54" s="567">
        <v>0.783272523401334</v>
      </c>
      <c r="F54" s="567">
        <v>0.783851576275249</v>
      </c>
      <c r="G54" s="567">
        <v>0.798386063798276</v>
      </c>
      <c r="H54" s="567">
        <v>0.80990281235062</v>
      </c>
      <c r="I54" s="567">
        <v>0.824586333526386</v>
      </c>
      <c r="J54" s="567">
        <v>0.806307286793037</v>
      </c>
      <c r="K54" s="567"/>
      <c r="L54" s="567">
        <v>0.806573373486468</v>
      </c>
      <c r="M54" s="567">
        <v>0.795695731438072</v>
      </c>
      <c r="N54" s="567">
        <v>0.7623544850344965</v>
      </c>
    </row>
    <row r="55" spans="2:14" ht="15" customHeight="1">
      <c r="B55" s="146">
        <v>2013</v>
      </c>
      <c r="C55" s="567">
        <v>0.86831512409225</v>
      </c>
      <c r="D55" s="567">
        <v>0.853205641595284</v>
      </c>
      <c r="E55" s="567">
        <v>0.848293270979701</v>
      </c>
      <c r="F55" s="567">
        <v>0.850640089657862</v>
      </c>
      <c r="G55" s="567">
        <v>0.857655071419297</v>
      </c>
      <c r="H55" s="567">
        <v>0.868249925939025</v>
      </c>
      <c r="I55" s="567">
        <v>0.869518751493972</v>
      </c>
      <c r="J55" s="567">
        <v>0.867933297934589</v>
      </c>
      <c r="K55" s="567"/>
      <c r="L55" s="567">
        <v>0.861141532881972</v>
      </c>
      <c r="M55" s="567">
        <v>0.866984797998348</v>
      </c>
      <c r="N55" s="567">
        <v>0.823990966829846</v>
      </c>
    </row>
    <row r="56" spans="2:14" ht="15" customHeight="1">
      <c r="B56" s="146">
        <v>2014</v>
      </c>
      <c r="C56" s="567">
        <v>0.938965111806432</v>
      </c>
      <c r="D56" s="567">
        <v>0.938843398970893</v>
      </c>
      <c r="E56" s="567">
        <v>0.93881549260074</v>
      </c>
      <c r="F56" s="567">
        <v>0.938822170513897</v>
      </c>
      <c r="G56" s="567">
        <v>0.938885407635048</v>
      </c>
      <c r="H56" s="567">
        <v>0.938967136150235</v>
      </c>
      <c r="I56" s="567">
        <v>0.938967136150235</v>
      </c>
      <c r="J56" s="567">
        <v>0.938967136150235</v>
      </c>
      <c r="K56" s="567"/>
      <c r="L56" s="567">
        <v>0.938967136150235</v>
      </c>
      <c r="M56" s="567">
        <v>0.938967136150235</v>
      </c>
      <c r="N56" s="567">
        <v>0.9389671361502347</v>
      </c>
    </row>
    <row r="57" spans="2:14" ht="15" customHeight="1">
      <c r="B57" s="146">
        <v>2015</v>
      </c>
      <c r="C57" s="567">
        <v>1</v>
      </c>
      <c r="D57" s="567">
        <v>1</v>
      </c>
      <c r="E57" s="567">
        <v>1</v>
      </c>
      <c r="F57" s="567">
        <v>1</v>
      </c>
      <c r="G57" s="567">
        <v>1</v>
      </c>
      <c r="H57" s="567">
        <v>1</v>
      </c>
      <c r="I57" s="567">
        <v>1</v>
      </c>
      <c r="J57" s="567">
        <v>1</v>
      </c>
      <c r="K57" s="567"/>
      <c r="L57" s="567">
        <v>1</v>
      </c>
      <c r="M57" s="567">
        <v>1</v>
      </c>
      <c r="N57" s="567">
        <v>1</v>
      </c>
    </row>
    <row r="58" spans="2:14" ht="15" customHeight="1">
      <c r="B58" s="146">
        <v>2016</v>
      </c>
      <c r="C58" s="567">
        <v>1.05297519150809</v>
      </c>
      <c r="D58" s="567">
        <v>1.05309768128645</v>
      </c>
      <c r="E58" s="567">
        <v>1.05334912159344</v>
      </c>
      <c r="F58" s="567">
        <v>1.05292313946744</v>
      </c>
      <c r="G58" s="567">
        <v>1.05294496189697</v>
      </c>
      <c r="H58" s="567">
        <v>1.053</v>
      </c>
      <c r="I58" s="567">
        <v>1.053</v>
      </c>
      <c r="J58" s="567">
        <v>1.053</v>
      </c>
      <c r="K58" s="567"/>
      <c r="L58" s="567">
        <v>1.053</v>
      </c>
      <c r="M58" s="567">
        <v>1.053</v>
      </c>
      <c r="N58" s="567">
        <v>1.053</v>
      </c>
    </row>
    <row r="59" spans="2:14" ht="15" customHeight="1">
      <c r="B59" s="146">
        <v>2017</v>
      </c>
      <c r="C59" s="567">
        <v>1.10143559298219</v>
      </c>
      <c r="D59" s="567">
        <v>1.09992038621719</v>
      </c>
      <c r="E59" s="567">
        <v>1.09870300368727</v>
      </c>
      <c r="F59" s="567">
        <v>1.10056866819283</v>
      </c>
      <c r="G59" s="567">
        <v>1.10102946312485</v>
      </c>
      <c r="H59" s="567">
        <v>1.101438</v>
      </c>
      <c r="I59" s="567">
        <v>1.101438</v>
      </c>
      <c r="J59" s="567">
        <v>1.101438</v>
      </c>
      <c r="K59" s="567"/>
      <c r="L59" s="567">
        <v>1.101438</v>
      </c>
      <c r="M59" s="567">
        <v>1.101438</v>
      </c>
      <c r="N59" s="567">
        <v>1.101438</v>
      </c>
    </row>
    <row r="60" spans="2:14" ht="12.75">
      <c r="B60" s="163" t="s">
        <v>246</v>
      </c>
      <c r="C60" s="147"/>
      <c r="D60" s="147"/>
      <c r="E60" s="147"/>
      <c r="F60" s="147"/>
      <c r="G60" s="147"/>
      <c r="H60" s="147"/>
      <c r="I60" s="147"/>
      <c r="J60" s="147"/>
      <c r="K60" s="147"/>
      <c r="L60" s="147"/>
      <c r="M60" s="147"/>
      <c r="N60" s="147"/>
    </row>
    <row r="61" spans="2:14" ht="20.25" customHeight="1">
      <c r="B61" s="148" t="s">
        <v>454</v>
      </c>
      <c r="C61" s="147"/>
      <c r="D61" s="147"/>
      <c r="E61" s="147"/>
      <c r="F61" s="147"/>
      <c r="G61" s="147"/>
      <c r="H61" s="147"/>
      <c r="I61" s="147"/>
      <c r="J61" s="147"/>
      <c r="K61" s="147"/>
      <c r="L61" s="147"/>
      <c r="M61" s="147"/>
      <c r="N61" s="147"/>
    </row>
    <row r="62" spans="2:14" ht="21" customHeight="1">
      <c r="B62" s="148" t="s">
        <v>247</v>
      </c>
      <c r="C62" s="147"/>
      <c r="D62" s="147"/>
      <c r="E62" s="147"/>
      <c r="F62" s="147"/>
      <c r="G62" s="147"/>
      <c r="H62" s="147"/>
      <c r="I62" s="147"/>
      <c r="J62" s="147"/>
      <c r="K62" s="147"/>
      <c r="L62" s="147"/>
      <c r="M62" s="147"/>
      <c r="N62" s="147"/>
    </row>
    <row r="63" spans="2:14" ht="21" customHeight="1">
      <c r="B63" s="149" t="s">
        <v>455</v>
      </c>
      <c r="C63" s="147"/>
      <c r="D63" s="147"/>
      <c r="E63" s="147"/>
      <c r="F63" s="147"/>
      <c r="G63" s="147"/>
      <c r="H63" s="147"/>
      <c r="I63" s="147"/>
      <c r="J63" s="147"/>
      <c r="K63" s="147"/>
      <c r="L63" s="147"/>
      <c r="M63" s="147"/>
      <c r="N63" s="147"/>
    </row>
    <row r="64" spans="2:14" ht="22.5" customHeight="1">
      <c r="B64" s="148" t="s">
        <v>456</v>
      </c>
      <c r="C64" s="147"/>
      <c r="D64" s="147"/>
      <c r="E64" s="147"/>
      <c r="F64" s="147"/>
      <c r="G64" s="147"/>
      <c r="H64" s="147"/>
      <c r="I64" s="147"/>
      <c r="J64" s="147"/>
      <c r="K64" s="147"/>
      <c r="L64" s="147"/>
      <c r="M64" s="147"/>
      <c r="N64" s="147"/>
    </row>
    <row r="65" ht="15">
      <c r="B65" s="148" t="s">
        <v>111</v>
      </c>
    </row>
    <row r="71" ht="41.25" customHeight="1"/>
  </sheetData>
  <sheetProtection/>
  <mergeCells count="4">
    <mergeCell ref="C3:M3"/>
    <mergeCell ref="N3:N4"/>
    <mergeCell ref="B2:N2"/>
    <mergeCell ref="B3:B4"/>
  </mergeCells>
  <printOptions/>
  <pageMargins left="0.31496062992125984" right="0.31496062992125984" top="0.35433070866141736" bottom="0.35433070866141736" header="0.31496062992125984" footer="0.31496062992125984"/>
  <pageSetup horizontalDpi="600" verticalDpi="600" orientation="landscape" paperSize="9" scale="60" r:id="rId1"/>
</worksheet>
</file>

<file path=xl/worksheets/sheet17.xml><?xml version="1.0" encoding="utf-8"?>
<worksheet xmlns="http://schemas.openxmlformats.org/spreadsheetml/2006/main" xmlns:r="http://schemas.openxmlformats.org/officeDocument/2006/relationships">
  <dimension ref="A1:A1"/>
  <sheetViews>
    <sheetView zoomScalePageLayoutView="0" workbookViewId="0" topLeftCell="A1">
      <selection activeCell="G33" sqref="G33:G34"/>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IJ632"/>
  <sheetViews>
    <sheetView tabSelected="1" zoomScalePageLayoutView="0" workbookViewId="0" topLeftCell="A1">
      <selection activeCell="H3" sqref="H3:L4"/>
    </sheetView>
  </sheetViews>
  <sheetFormatPr defaultColWidth="14.8515625" defaultRowHeight="12.75"/>
  <cols>
    <col min="1" max="1" width="18.00390625" style="0" customWidth="1"/>
    <col min="2" max="2" width="24.140625" style="0" customWidth="1"/>
    <col min="3" max="3" width="3.421875" style="0" hidden="1" customWidth="1"/>
    <col min="4" max="4" width="16.28125" style="0" hidden="1" customWidth="1"/>
    <col min="5" max="5" width="11.00390625" style="0" customWidth="1"/>
    <col min="6" max="6" width="11.7109375" style="0" customWidth="1"/>
    <col min="7" max="7" width="28.421875" style="0" customWidth="1"/>
    <col min="8" max="8" width="15.421875" style="0" customWidth="1"/>
    <col min="9" max="11" width="12.7109375" style="0" customWidth="1"/>
    <col min="12" max="12" width="13.57421875" style="0" customWidth="1"/>
    <col min="13" max="13" width="20.7109375" style="0" customWidth="1"/>
    <col min="14" max="14" width="14.28125" style="963" customWidth="1"/>
    <col min="15" max="15" width="14.00390625" style="3" customWidth="1"/>
    <col min="16" max="16" width="10.421875" style="964" customWidth="1"/>
    <col min="17" max="17" width="11.57421875" style="3" customWidth="1"/>
    <col min="18" max="18" width="11.421875" style="0" customWidth="1"/>
    <col min="19" max="19" width="10.57421875" style="0" customWidth="1"/>
    <col min="20" max="20" width="11.8515625" style="0" customWidth="1"/>
    <col min="21" max="21" width="14.57421875" style="0" customWidth="1"/>
    <col min="22" max="22" width="10.421875" style="0" customWidth="1"/>
    <col min="23" max="23" width="10.7109375" style="0" customWidth="1"/>
    <col min="24" max="24" width="30.421875" style="0" customWidth="1"/>
    <col min="25" max="244" width="15.28125" style="0" customWidth="1"/>
    <col min="245" max="245" width="5.140625" style="0" customWidth="1"/>
    <col min="246" max="246" width="15.28125" style="0" customWidth="1"/>
    <col min="247" max="247" width="4.421875" style="0" customWidth="1"/>
    <col min="248" max="248" width="12.57421875" style="0" customWidth="1"/>
    <col min="249" max="249" width="14.8515625" style="0" customWidth="1"/>
    <col min="250" max="250" width="23.57421875" style="0" customWidth="1"/>
    <col min="251" max="251" width="16.140625" style="0" customWidth="1"/>
    <col min="252" max="252" width="15.57421875" style="0" customWidth="1"/>
    <col min="253" max="253" width="16.421875" style="0" customWidth="1"/>
    <col min="254" max="254" width="15.7109375" style="0" customWidth="1"/>
  </cols>
  <sheetData>
    <row r="1" spans="12:20" ht="12.75">
      <c r="L1" s="3"/>
      <c r="M1" s="3"/>
      <c r="N1" s="3"/>
      <c r="P1" s="3"/>
      <c r="T1" t="s">
        <v>708</v>
      </c>
    </row>
    <row r="2" spans="1:23" ht="18.75" thickBot="1">
      <c r="A2" s="1149" t="s">
        <v>709</v>
      </c>
      <c r="B2" s="1149"/>
      <c r="C2" s="1149"/>
      <c r="D2" s="1149"/>
      <c r="E2" s="1149"/>
      <c r="F2" s="1149"/>
      <c r="G2" s="1149"/>
      <c r="H2" s="1149"/>
      <c r="I2" s="1149"/>
      <c r="J2" s="1149"/>
      <c r="K2" s="1149"/>
      <c r="L2" s="1149"/>
      <c r="M2" s="1149"/>
      <c r="N2" s="1149"/>
      <c r="O2" s="1149"/>
      <c r="P2" s="1149"/>
      <c r="Q2" s="1149"/>
      <c r="R2" s="1149"/>
      <c r="S2" s="1149"/>
      <c r="T2" s="1149"/>
      <c r="U2" s="1149"/>
      <c r="V2" s="1149"/>
      <c r="W2" s="927"/>
    </row>
    <row r="3" spans="1:23" ht="18.75" thickBot="1">
      <c r="A3" s="927"/>
      <c r="B3" s="927"/>
      <c r="C3" s="927"/>
      <c r="D3" s="927"/>
      <c r="E3" s="927"/>
      <c r="F3" s="927"/>
      <c r="G3" s="927"/>
      <c r="H3" s="1158" t="s">
        <v>761</v>
      </c>
      <c r="I3" s="1159"/>
      <c r="J3" s="1159"/>
      <c r="K3" s="1159"/>
      <c r="L3" s="1160"/>
      <c r="M3" s="927"/>
      <c r="N3" s="1164" t="s">
        <v>762</v>
      </c>
      <c r="O3" s="1165"/>
      <c r="P3" s="1165"/>
      <c r="Q3" s="1165"/>
      <c r="R3" s="1165"/>
      <c r="S3" s="1165"/>
      <c r="T3" s="1165"/>
      <c r="U3" s="1165"/>
      <c r="V3" s="1165"/>
      <c r="W3" s="1166"/>
    </row>
    <row r="4" spans="1:22" ht="19.5" customHeight="1" thickBot="1">
      <c r="A4" s="928"/>
      <c r="H4" s="1161"/>
      <c r="I4" s="1162"/>
      <c r="J4" s="1162"/>
      <c r="K4" s="1162"/>
      <c r="L4" s="1163"/>
      <c r="M4" s="1037"/>
      <c r="N4" s="1150" t="s">
        <v>710</v>
      </c>
      <c r="O4" s="1151"/>
      <c r="P4" s="1152"/>
      <c r="Q4" s="1153" t="s">
        <v>711</v>
      </c>
      <c r="R4" s="1154"/>
      <c r="S4" s="1155"/>
      <c r="T4" s="1153" t="s">
        <v>712</v>
      </c>
      <c r="U4" s="1154"/>
      <c r="V4" s="1155"/>
    </row>
    <row r="5" spans="1:24" ht="67.5" customHeight="1" thickBot="1">
      <c r="A5" s="929" t="s">
        <v>143</v>
      </c>
      <c r="B5" s="1156" t="s">
        <v>144</v>
      </c>
      <c r="C5" s="1157"/>
      <c r="D5" s="1157"/>
      <c r="E5" s="1016" t="s">
        <v>713</v>
      </c>
      <c r="F5" s="1017" t="s">
        <v>107</v>
      </c>
      <c r="G5" s="1097" t="s">
        <v>759</v>
      </c>
      <c r="H5" s="1018" t="s">
        <v>714</v>
      </c>
      <c r="I5" s="1018" t="s">
        <v>715</v>
      </c>
      <c r="J5" s="1018" t="s">
        <v>716</v>
      </c>
      <c r="K5" s="930" t="s">
        <v>717</v>
      </c>
      <c r="L5" s="931" t="s">
        <v>701</v>
      </c>
      <c r="M5" s="1097" t="s">
        <v>758</v>
      </c>
      <c r="N5" s="1014" t="s">
        <v>718</v>
      </c>
      <c r="O5" s="1014" t="s">
        <v>719</v>
      </c>
      <c r="P5" s="1014" t="s">
        <v>720</v>
      </c>
      <c r="Q5" s="1028" t="s">
        <v>721</v>
      </c>
      <c r="R5" s="1029" t="s">
        <v>722</v>
      </c>
      <c r="S5" s="934" t="s">
        <v>723</v>
      </c>
      <c r="T5" s="935" t="s">
        <v>724</v>
      </c>
      <c r="U5" s="935" t="s">
        <v>725</v>
      </c>
      <c r="V5" s="935" t="s">
        <v>723</v>
      </c>
      <c r="W5" s="933" t="s">
        <v>726</v>
      </c>
      <c r="X5" s="935" t="s">
        <v>763</v>
      </c>
    </row>
    <row r="6" spans="1:24" ht="32.25" customHeight="1" thickBot="1">
      <c r="A6" s="1015"/>
      <c r="B6" s="929"/>
      <c r="C6" s="1023"/>
      <c r="D6" s="1023"/>
      <c r="E6" s="1016"/>
      <c r="F6" s="1017"/>
      <c r="G6" s="1016"/>
      <c r="H6" s="1024">
        <f>H7+H8+H9+H10+H11+H13+H16</f>
        <v>16500000</v>
      </c>
      <c r="I6" s="1024">
        <f>I7+I8+I9+I10+I11+I13+I16</f>
        <v>831000</v>
      </c>
      <c r="J6" s="1024">
        <f>J7+J8+J9+J10+J11+J13+J16</f>
        <v>0</v>
      </c>
      <c r="K6" s="1024">
        <f>K7+K8+K9+K10+K11+K13+K16</f>
        <v>20863000</v>
      </c>
      <c r="L6" s="1025">
        <f>L7+L8+L9+L10+L11+L13+L16</f>
        <v>22132000</v>
      </c>
      <c r="M6" s="1098"/>
      <c r="N6" s="1014"/>
      <c r="O6" s="1027">
        <v>20863000</v>
      </c>
      <c r="P6" s="1026"/>
      <c r="Q6" s="932"/>
      <c r="R6" s="1031">
        <v>22132000</v>
      </c>
      <c r="S6" s="1032"/>
      <c r="T6" s="935"/>
      <c r="U6" s="1035">
        <v>22132000</v>
      </c>
      <c r="V6" s="1033"/>
      <c r="W6" s="1034"/>
      <c r="X6" s="935"/>
    </row>
    <row r="7" spans="1:244" ht="61.5" customHeight="1" thickBot="1">
      <c r="A7" s="942" t="s">
        <v>372</v>
      </c>
      <c r="B7" s="1137" t="s">
        <v>730</v>
      </c>
      <c r="C7" s="1138"/>
      <c r="D7" s="1139"/>
      <c r="E7" s="952" t="s">
        <v>731</v>
      </c>
      <c r="F7" s="1019"/>
      <c r="G7" s="1020" t="s">
        <v>764</v>
      </c>
      <c r="H7" s="967">
        <v>2500000</v>
      </c>
      <c r="I7" s="967"/>
      <c r="J7" s="1021"/>
      <c r="K7" s="1022">
        <v>2852000</v>
      </c>
      <c r="L7" s="1087">
        <v>3020000</v>
      </c>
      <c r="M7" s="969"/>
      <c r="N7" s="974"/>
      <c r="O7" s="970"/>
      <c r="P7" s="1013">
        <f>N7-O7</f>
        <v>0</v>
      </c>
      <c r="Q7" s="972"/>
      <c r="R7" s="1021"/>
      <c r="S7" s="1030">
        <f>Q7-R7</f>
        <v>0</v>
      </c>
      <c r="T7" s="974"/>
      <c r="U7" s="974"/>
      <c r="V7" s="974">
        <f aca="true" t="shared" si="0" ref="V7:X11">T7-U7</f>
        <v>0</v>
      </c>
      <c r="W7" s="975"/>
      <c r="X7" s="974">
        <f t="shared" si="0"/>
        <v>0</v>
      </c>
      <c r="Y7" s="943"/>
      <c r="Z7" s="943"/>
      <c r="AA7" s="943"/>
      <c r="AB7" s="943"/>
      <c r="AC7" s="943"/>
      <c r="AD7" s="943"/>
      <c r="AE7" s="943"/>
      <c r="AF7" s="943"/>
      <c r="AG7" s="943"/>
      <c r="AH7" s="943"/>
      <c r="AI7" s="943"/>
      <c r="AJ7" s="943"/>
      <c r="AK7" s="943"/>
      <c r="AL7" s="943"/>
      <c r="AM7" s="943"/>
      <c r="AN7" s="943"/>
      <c r="AO7" s="943"/>
      <c r="AP7" s="943"/>
      <c r="AQ7" s="943"/>
      <c r="AR7" s="943"/>
      <c r="AS7" s="943"/>
      <c r="AT7" s="943"/>
      <c r="AU7" s="943"/>
      <c r="AV7" s="943"/>
      <c r="AW7" s="943"/>
      <c r="AX7" s="943"/>
      <c r="AY7" s="943"/>
      <c r="AZ7" s="943"/>
      <c r="BA7" s="943"/>
      <c r="BB7" s="943"/>
      <c r="BC7" s="943"/>
      <c r="BD7" s="943"/>
      <c r="BE7" s="943"/>
      <c r="BF7" s="943"/>
      <c r="BG7" s="943"/>
      <c r="BH7" s="943"/>
      <c r="BI7" s="943"/>
      <c r="BJ7" s="943"/>
      <c r="BK7" s="943"/>
      <c r="BL7" s="943"/>
      <c r="BM7" s="943"/>
      <c r="BN7" s="943"/>
      <c r="BO7" s="943"/>
      <c r="BP7" s="943"/>
      <c r="BQ7" s="943"/>
      <c r="BR7" s="943"/>
      <c r="BS7" s="943"/>
      <c r="BT7" s="943"/>
      <c r="BU7" s="943"/>
      <c r="BV7" s="943"/>
      <c r="BW7" s="943"/>
      <c r="BX7" s="943"/>
      <c r="BY7" s="943"/>
      <c r="BZ7" s="943"/>
      <c r="CA7" s="943"/>
      <c r="CB7" s="943"/>
      <c r="CC7" s="943"/>
      <c r="CD7" s="943"/>
      <c r="CE7" s="943"/>
      <c r="CF7" s="943"/>
      <c r="CG7" s="943"/>
      <c r="CH7" s="943"/>
      <c r="CI7" s="943"/>
      <c r="CJ7" s="943"/>
      <c r="CK7" s="943"/>
      <c r="CL7" s="943"/>
      <c r="CM7" s="943"/>
      <c r="CN7" s="943"/>
      <c r="CO7" s="943"/>
      <c r="CP7" s="943"/>
      <c r="CQ7" s="943"/>
      <c r="CR7" s="943"/>
      <c r="CS7" s="943"/>
      <c r="CT7" s="943"/>
      <c r="CU7" s="943"/>
      <c r="CV7" s="943"/>
      <c r="CW7" s="943"/>
      <c r="CX7" s="943"/>
      <c r="CY7" s="943"/>
      <c r="CZ7" s="943"/>
      <c r="DA7" s="943"/>
      <c r="DB7" s="943"/>
      <c r="DC7" s="943"/>
      <c r="DD7" s="943"/>
      <c r="DE7" s="943"/>
      <c r="DF7" s="943"/>
      <c r="DG7" s="943"/>
      <c r="DH7" s="943"/>
      <c r="DI7" s="943"/>
      <c r="DJ7" s="943"/>
      <c r="DK7" s="943"/>
      <c r="DL7" s="943"/>
      <c r="DM7" s="943"/>
      <c r="DN7" s="943"/>
      <c r="DO7" s="943"/>
      <c r="DP7" s="943"/>
      <c r="DQ7" s="943"/>
      <c r="DR7" s="943"/>
      <c r="DS7" s="943"/>
      <c r="DT7" s="943"/>
      <c r="DU7" s="943"/>
      <c r="DV7" s="943"/>
      <c r="DW7" s="943"/>
      <c r="DX7" s="943"/>
      <c r="DY7" s="943"/>
      <c r="DZ7" s="943"/>
      <c r="EA7" s="943"/>
      <c r="EB7" s="943"/>
      <c r="EC7" s="943"/>
      <c r="ED7" s="943"/>
      <c r="EE7" s="943"/>
      <c r="EF7" s="943"/>
      <c r="EG7" s="943"/>
      <c r="EH7" s="943"/>
      <c r="EI7" s="943"/>
      <c r="EJ7" s="943"/>
      <c r="EK7" s="943"/>
      <c r="EL7" s="943"/>
      <c r="EM7" s="943"/>
      <c r="EN7" s="943"/>
      <c r="EO7" s="943"/>
      <c r="EP7" s="943"/>
      <c r="EQ7" s="943"/>
      <c r="ER7" s="943"/>
      <c r="ES7" s="943"/>
      <c r="ET7" s="943"/>
      <c r="EU7" s="943"/>
      <c r="EV7" s="943"/>
      <c r="EW7" s="943"/>
      <c r="EX7" s="943"/>
      <c r="EY7" s="943"/>
      <c r="EZ7" s="943"/>
      <c r="FA7" s="943"/>
      <c r="FB7" s="943"/>
      <c r="FC7" s="943"/>
      <c r="FD7" s="943"/>
      <c r="FE7" s="943"/>
      <c r="FF7" s="943"/>
      <c r="FG7" s="943"/>
      <c r="FH7" s="943"/>
      <c r="FI7" s="943"/>
      <c r="FJ7" s="943"/>
      <c r="FK7" s="943"/>
      <c r="FL7" s="943"/>
      <c r="FM7" s="943"/>
      <c r="FN7" s="943"/>
      <c r="FO7" s="943"/>
      <c r="FP7" s="943"/>
      <c r="FQ7" s="943"/>
      <c r="FR7" s="943"/>
      <c r="FS7" s="943"/>
      <c r="FT7" s="943"/>
      <c r="FU7" s="943"/>
      <c r="FV7" s="943"/>
      <c r="FW7" s="943"/>
      <c r="FX7" s="943"/>
      <c r="FY7" s="943"/>
      <c r="FZ7" s="943"/>
      <c r="GA7" s="943"/>
      <c r="GB7" s="943"/>
      <c r="GC7" s="943"/>
      <c r="GD7" s="943"/>
      <c r="GE7" s="943"/>
      <c r="GF7" s="943"/>
      <c r="GG7" s="943"/>
      <c r="GH7" s="943"/>
      <c r="GI7" s="943"/>
      <c r="GJ7" s="943"/>
      <c r="GK7" s="943"/>
      <c r="GL7" s="943"/>
      <c r="GM7" s="943"/>
      <c r="GN7" s="943"/>
      <c r="GO7" s="943"/>
      <c r="GP7" s="943"/>
      <c r="GQ7" s="943"/>
      <c r="GR7" s="943"/>
      <c r="GS7" s="943"/>
      <c r="GT7" s="943"/>
      <c r="GU7" s="943"/>
      <c r="GV7" s="943"/>
      <c r="GW7" s="943"/>
      <c r="GX7" s="943"/>
      <c r="GY7" s="943"/>
      <c r="GZ7" s="943"/>
      <c r="HA7" s="943"/>
      <c r="HB7" s="943"/>
      <c r="HC7" s="943"/>
      <c r="HD7" s="943"/>
      <c r="HE7" s="943"/>
      <c r="HF7" s="943"/>
      <c r="HG7" s="943"/>
      <c r="HH7" s="943"/>
      <c r="HI7" s="943"/>
      <c r="HJ7" s="943"/>
      <c r="HK7" s="943"/>
      <c r="HL7" s="943"/>
      <c r="HM7" s="943"/>
      <c r="HN7" s="943"/>
      <c r="HO7" s="943"/>
      <c r="HP7" s="943"/>
      <c r="HQ7" s="943"/>
      <c r="HR7" s="943"/>
      <c r="HS7" s="943"/>
      <c r="HT7" s="943"/>
      <c r="HU7" s="943"/>
      <c r="HV7" s="943"/>
      <c r="HW7" s="943"/>
      <c r="HX7" s="943"/>
      <c r="HY7" s="943"/>
      <c r="HZ7" s="943"/>
      <c r="IA7" s="943"/>
      <c r="IB7" s="943"/>
      <c r="IC7" s="943"/>
      <c r="ID7" s="943"/>
      <c r="IE7" s="943"/>
      <c r="IF7" s="943"/>
      <c r="IG7" s="943"/>
      <c r="IH7" s="943"/>
      <c r="II7" s="943"/>
      <c r="IJ7" s="943"/>
    </row>
    <row r="8" spans="1:24" ht="51" customHeight="1" thickBot="1">
      <c r="A8" s="944" t="s">
        <v>737</v>
      </c>
      <c r="B8" s="1140" t="s">
        <v>732</v>
      </c>
      <c r="C8" s="1141"/>
      <c r="D8" s="1142"/>
      <c r="E8" s="945" t="s">
        <v>511</v>
      </c>
      <c r="F8" s="946"/>
      <c r="G8" s="947" t="s">
        <v>733</v>
      </c>
      <c r="H8" s="976">
        <v>100000</v>
      </c>
      <c r="I8" s="976"/>
      <c r="J8" s="968"/>
      <c r="K8" s="969">
        <v>100000</v>
      </c>
      <c r="L8" s="1088">
        <v>100000</v>
      </c>
      <c r="M8" s="969"/>
      <c r="N8" s="979"/>
      <c r="O8" s="977"/>
      <c r="P8" s="971">
        <f>N8-O8</f>
        <v>0</v>
      </c>
      <c r="Q8" s="978"/>
      <c r="R8" s="968"/>
      <c r="S8" s="968">
        <f>Q8-R8</f>
        <v>0</v>
      </c>
      <c r="T8" s="979"/>
      <c r="U8" s="978"/>
      <c r="V8" s="968">
        <f t="shared" si="0"/>
        <v>0</v>
      </c>
      <c r="W8" s="980"/>
      <c r="X8" s="968">
        <f t="shared" si="0"/>
        <v>0</v>
      </c>
    </row>
    <row r="9" spans="1:24" ht="156" customHeight="1" thickBot="1">
      <c r="A9" s="949" t="s">
        <v>38</v>
      </c>
      <c r="B9" s="1143" t="s">
        <v>734</v>
      </c>
      <c r="C9" s="1144"/>
      <c r="D9" s="1145"/>
      <c r="E9" s="937" t="s">
        <v>477</v>
      </c>
      <c r="F9" s="946"/>
      <c r="G9" s="950" t="s">
        <v>738</v>
      </c>
      <c r="H9" s="981">
        <v>5000000</v>
      </c>
      <c r="I9" s="981">
        <v>565000</v>
      </c>
      <c r="J9" s="974"/>
      <c r="K9" s="982">
        <v>12000000</v>
      </c>
      <c r="L9" s="1089">
        <v>13000000</v>
      </c>
      <c r="M9" s="982"/>
      <c r="N9" s="985"/>
      <c r="O9" s="983"/>
      <c r="P9" s="971">
        <f>N9-O9</f>
        <v>0</v>
      </c>
      <c r="Q9" s="984"/>
      <c r="R9" s="973"/>
      <c r="S9" s="968">
        <f>Q9-R9</f>
        <v>0</v>
      </c>
      <c r="T9" s="985"/>
      <c r="U9" s="985"/>
      <c r="V9" s="974">
        <f t="shared" si="0"/>
        <v>0</v>
      </c>
      <c r="W9" s="975"/>
      <c r="X9" s="974">
        <f t="shared" si="0"/>
        <v>0</v>
      </c>
    </row>
    <row r="10" spans="1:24" ht="59.25" customHeight="1" thickBot="1">
      <c r="A10" s="951" t="s">
        <v>40</v>
      </c>
      <c r="B10" s="1140" t="s">
        <v>735</v>
      </c>
      <c r="C10" s="1141"/>
      <c r="D10" s="1142"/>
      <c r="E10" s="952" t="s">
        <v>478</v>
      </c>
      <c r="F10" s="946"/>
      <c r="G10" s="953" t="s">
        <v>739</v>
      </c>
      <c r="H10" s="986">
        <v>400000</v>
      </c>
      <c r="I10" s="986">
        <v>57000</v>
      </c>
      <c r="J10" s="987"/>
      <c r="K10" s="988">
        <v>200000</v>
      </c>
      <c r="L10" s="1090">
        <v>200000</v>
      </c>
      <c r="M10" s="988"/>
      <c r="N10" s="987"/>
      <c r="O10" s="989"/>
      <c r="P10" s="971">
        <f>N10-O10</f>
        <v>0</v>
      </c>
      <c r="Q10" s="990"/>
      <c r="R10" s="991"/>
      <c r="S10" s="991">
        <f>Q10-R10</f>
        <v>0</v>
      </c>
      <c r="T10" s="987"/>
      <c r="U10" s="987"/>
      <c r="V10" s="987">
        <f t="shared" si="0"/>
        <v>0</v>
      </c>
      <c r="W10" s="975"/>
      <c r="X10" s="987">
        <f t="shared" si="0"/>
        <v>0</v>
      </c>
    </row>
    <row r="11" spans="1:24" ht="50.25" customHeight="1" thickBot="1">
      <c r="A11" s="954" t="s">
        <v>11</v>
      </c>
      <c r="B11" s="1146" t="s">
        <v>736</v>
      </c>
      <c r="C11" s="1147"/>
      <c r="D11" s="1148"/>
      <c r="E11" s="955" t="s">
        <v>474</v>
      </c>
      <c r="F11" s="946"/>
      <c r="G11" s="953" t="s">
        <v>131</v>
      </c>
      <c r="H11" s="992">
        <v>7000000</v>
      </c>
      <c r="I11" s="992">
        <v>209000</v>
      </c>
      <c r="J11" s="987"/>
      <c r="K11" s="988">
        <v>4000000</v>
      </c>
      <c r="L11" s="1090">
        <v>4000000</v>
      </c>
      <c r="M11" s="988"/>
      <c r="N11" s="995"/>
      <c r="O11" s="993"/>
      <c r="P11" s="971">
        <f>N11-O11</f>
        <v>0</v>
      </c>
      <c r="Q11" s="994"/>
      <c r="R11" s="991"/>
      <c r="S11" s="991">
        <f>Q11-R11</f>
        <v>0</v>
      </c>
      <c r="T11" s="995"/>
      <c r="U11" s="995"/>
      <c r="V11" s="995">
        <f t="shared" si="0"/>
        <v>0</v>
      </c>
      <c r="W11" s="975"/>
      <c r="X11" s="995">
        <f t="shared" si="0"/>
        <v>0</v>
      </c>
    </row>
    <row r="12" spans="1:24" ht="19.5" customHeight="1" thickBot="1">
      <c r="A12" s="965"/>
      <c r="B12" s="948"/>
      <c r="C12" s="948"/>
      <c r="D12" s="948"/>
      <c r="E12" s="936"/>
      <c r="F12" s="946"/>
      <c r="G12" s="966"/>
      <c r="H12" s="996"/>
      <c r="I12" s="996"/>
      <c r="J12" s="987"/>
      <c r="K12" s="997"/>
      <c r="L12" s="1091"/>
      <c r="M12" s="988"/>
      <c r="N12" s="1003"/>
      <c r="O12" s="998"/>
      <c r="P12" s="999"/>
      <c r="Q12" s="1000"/>
      <c r="R12" s="1001"/>
      <c r="S12" s="1001"/>
      <c r="T12" s="1002"/>
      <c r="U12" s="1003"/>
      <c r="V12" s="1003"/>
      <c r="W12" s="1004"/>
      <c r="X12" s="1003"/>
    </row>
    <row r="13" spans="1:24" ht="54.75" customHeight="1" thickBot="1">
      <c r="A13" s="938" t="s">
        <v>696</v>
      </c>
      <c r="B13" s="1134" t="s">
        <v>727</v>
      </c>
      <c r="C13" s="1135"/>
      <c r="D13" s="1136"/>
      <c r="E13" s="939" t="s">
        <v>728</v>
      </c>
      <c r="F13" s="940"/>
      <c r="G13" s="941" t="s">
        <v>740</v>
      </c>
      <c r="H13" s="1005">
        <v>500000</v>
      </c>
      <c r="I13" s="1005"/>
      <c r="J13" s="971"/>
      <c r="K13" s="969">
        <v>511000</v>
      </c>
      <c r="L13" s="1088">
        <v>512000</v>
      </c>
      <c r="M13" s="969"/>
      <c r="N13" s="1008"/>
      <c r="O13" s="1006"/>
      <c r="P13" s="971">
        <f>N13-O13</f>
        <v>0</v>
      </c>
      <c r="Q13" s="1007"/>
      <c r="R13" s="968"/>
      <c r="S13" s="973">
        <f>Q13-R13</f>
        <v>0</v>
      </c>
      <c r="T13" s="1008"/>
      <c r="U13" s="1009"/>
      <c r="V13" s="1010">
        <f>T13-U13</f>
        <v>0</v>
      </c>
      <c r="W13" s="975"/>
      <c r="X13" s="1010">
        <f>V13-W13</f>
        <v>0</v>
      </c>
    </row>
    <row r="14" spans="1:24" ht="19.5" customHeight="1" thickBot="1">
      <c r="A14" s="965"/>
      <c r="B14" s="948"/>
      <c r="C14" s="948"/>
      <c r="D14" s="948"/>
      <c r="E14" s="936"/>
      <c r="F14" s="946"/>
      <c r="G14" s="966"/>
      <c r="H14" s="996"/>
      <c r="I14" s="996"/>
      <c r="J14" s="987"/>
      <c r="K14" s="997"/>
      <c r="L14" s="1091"/>
      <c r="M14" s="988"/>
      <c r="N14" s="1003"/>
      <c r="O14" s="998"/>
      <c r="P14" s="999"/>
      <c r="Q14" s="1000"/>
      <c r="R14" s="1001"/>
      <c r="S14" s="1001"/>
      <c r="T14" s="1002"/>
      <c r="U14" s="1003"/>
      <c r="V14" s="1003"/>
      <c r="W14" s="1004"/>
      <c r="X14" s="1003"/>
    </row>
    <row r="15" spans="1:24" ht="19.5" customHeight="1" thickBot="1">
      <c r="A15" s="965"/>
      <c r="B15" s="948"/>
      <c r="C15" s="948"/>
      <c r="D15" s="948"/>
      <c r="E15" s="936"/>
      <c r="F15" s="946"/>
      <c r="G15" s="966"/>
      <c r="H15" s="996"/>
      <c r="I15" s="996"/>
      <c r="J15" s="987"/>
      <c r="K15" s="997"/>
      <c r="L15" s="1091"/>
      <c r="M15" s="988"/>
      <c r="N15" s="1003"/>
      <c r="O15" s="998"/>
      <c r="P15" s="999"/>
      <c r="Q15" s="1000"/>
      <c r="R15" s="1001"/>
      <c r="S15" s="1001"/>
      <c r="T15" s="1002"/>
      <c r="U15" s="1003"/>
      <c r="V15" s="1003"/>
      <c r="W15" s="1004"/>
      <c r="X15" s="1003"/>
    </row>
    <row r="16" spans="1:24" ht="51" customHeight="1" thickBot="1">
      <c r="A16" s="938" t="s">
        <v>694</v>
      </c>
      <c r="B16" s="1134" t="s">
        <v>741</v>
      </c>
      <c r="C16" s="1135"/>
      <c r="D16" s="1136"/>
      <c r="E16" s="939" t="s">
        <v>728</v>
      </c>
      <c r="F16" s="940"/>
      <c r="G16" s="941" t="s">
        <v>729</v>
      </c>
      <c r="H16" s="1005">
        <v>1000000</v>
      </c>
      <c r="I16" s="1005"/>
      <c r="J16" s="971"/>
      <c r="K16" s="969">
        <v>1200000</v>
      </c>
      <c r="L16" s="1088">
        <v>1300000</v>
      </c>
      <c r="M16" s="969"/>
      <c r="N16" s="1008"/>
      <c r="O16" s="1006"/>
      <c r="P16" s="971">
        <f>N16-O16</f>
        <v>0</v>
      </c>
      <c r="Q16" s="1007"/>
      <c r="R16" s="968"/>
      <c r="S16" s="973">
        <f>Q16-R16</f>
        <v>0</v>
      </c>
      <c r="T16" s="1008"/>
      <c r="U16" s="1009"/>
      <c r="V16" s="1010">
        <f>T16-U16</f>
        <v>0</v>
      </c>
      <c r="W16" s="975"/>
      <c r="X16" s="1010">
        <f>V16-W16</f>
        <v>0</v>
      </c>
    </row>
    <row r="17" spans="1:24" ht="19.5" customHeight="1" thickBot="1">
      <c r="A17" s="965"/>
      <c r="B17" s="948"/>
      <c r="C17" s="948"/>
      <c r="D17" s="948"/>
      <c r="E17" s="936"/>
      <c r="F17" s="946"/>
      <c r="G17" s="966"/>
      <c r="H17" s="996"/>
      <c r="I17" s="996"/>
      <c r="J17" s="987"/>
      <c r="K17" s="997"/>
      <c r="L17" s="1091"/>
      <c r="M17" s="988"/>
      <c r="N17" s="1003"/>
      <c r="O17" s="998"/>
      <c r="P17" s="999"/>
      <c r="Q17" s="1000"/>
      <c r="R17" s="1001"/>
      <c r="S17" s="1001"/>
      <c r="T17" s="1002"/>
      <c r="U17" s="1003"/>
      <c r="V17" s="1003"/>
      <c r="W17" s="1004"/>
      <c r="X17" s="1003"/>
    </row>
    <row r="18" spans="1:24" ht="16.5" thickBot="1">
      <c r="A18" s="1128" t="s">
        <v>142</v>
      </c>
      <c r="B18" s="1129"/>
      <c r="C18" s="1129"/>
      <c r="D18" s="1129"/>
      <c r="E18" s="1130"/>
      <c r="F18" s="1129"/>
      <c r="G18" s="1129"/>
      <c r="H18" s="1011">
        <f>H7+H8+H9+H10+H11+H13+H16</f>
        <v>16500000</v>
      </c>
      <c r="I18" s="1011">
        <f aca="true" t="shared" si="1" ref="I18:X18">I7+I8+I9+I10+I11+I13+I16</f>
        <v>831000</v>
      </c>
      <c r="J18" s="1011">
        <f t="shared" si="1"/>
        <v>0</v>
      </c>
      <c r="K18" s="1011">
        <f t="shared" si="1"/>
        <v>20863000</v>
      </c>
      <c r="L18" s="1092">
        <f t="shared" si="1"/>
        <v>22132000</v>
      </c>
      <c r="M18" s="1095"/>
      <c r="N18" s="1093">
        <f t="shared" si="1"/>
        <v>0</v>
      </c>
      <c r="O18" s="1011">
        <f t="shared" si="1"/>
        <v>0</v>
      </c>
      <c r="P18" s="1011">
        <f t="shared" si="1"/>
        <v>0</v>
      </c>
      <c r="Q18" s="1011">
        <f t="shared" si="1"/>
        <v>0</v>
      </c>
      <c r="R18" s="1011">
        <f t="shared" si="1"/>
        <v>0</v>
      </c>
      <c r="S18" s="1011">
        <f t="shared" si="1"/>
        <v>0</v>
      </c>
      <c r="T18" s="1011">
        <f t="shared" si="1"/>
        <v>0</v>
      </c>
      <c r="U18" s="1011">
        <f t="shared" si="1"/>
        <v>0</v>
      </c>
      <c r="V18" s="1011">
        <f t="shared" si="1"/>
        <v>0</v>
      </c>
      <c r="W18" s="1011">
        <f t="shared" si="1"/>
        <v>0</v>
      </c>
      <c r="X18" s="1011">
        <f t="shared" si="1"/>
        <v>0</v>
      </c>
    </row>
    <row r="19" spans="1:24" ht="24.75" customHeight="1" thickBot="1">
      <c r="A19" s="1132" t="s">
        <v>111</v>
      </c>
      <c r="B19" s="1133"/>
      <c r="C19" s="1133"/>
      <c r="D19" s="1133"/>
      <c r="E19" s="1133"/>
      <c r="F19" s="1133"/>
      <c r="G19" s="1133"/>
      <c r="H19" s="1012">
        <f>H18</f>
        <v>16500000</v>
      </c>
      <c r="I19" s="1012">
        <f aca="true" t="shared" si="2" ref="I19:X19">I18</f>
        <v>831000</v>
      </c>
      <c r="J19" s="1012">
        <f t="shared" si="2"/>
        <v>0</v>
      </c>
      <c r="K19" s="1012">
        <f t="shared" si="2"/>
        <v>20863000</v>
      </c>
      <c r="L19" s="1012">
        <f t="shared" si="2"/>
        <v>22132000</v>
      </c>
      <c r="M19" s="1096"/>
      <c r="N19" s="1094">
        <f t="shared" si="2"/>
        <v>0</v>
      </c>
      <c r="O19" s="1012">
        <f t="shared" si="2"/>
        <v>0</v>
      </c>
      <c r="P19" s="1012">
        <f t="shared" si="2"/>
        <v>0</v>
      </c>
      <c r="Q19" s="1012">
        <f t="shared" si="2"/>
        <v>0</v>
      </c>
      <c r="R19" s="1012">
        <f t="shared" si="2"/>
        <v>0</v>
      </c>
      <c r="S19" s="1012">
        <f t="shared" si="2"/>
        <v>0</v>
      </c>
      <c r="T19" s="1012">
        <f t="shared" si="2"/>
        <v>0</v>
      </c>
      <c r="U19" s="1012">
        <f t="shared" si="2"/>
        <v>0</v>
      </c>
      <c r="V19" s="1012">
        <f t="shared" si="2"/>
        <v>0</v>
      </c>
      <c r="W19" s="1012">
        <f t="shared" si="2"/>
        <v>0</v>
      </c>
      <c r="X19" s="1012">
        <f t="shared" si="2"/>
        <v>0</v>
      </c>
    </row>
    <row r="20" spans="1:24" ht="7.5" customHeight="1">
      <c r="A20" s="956"/>
      <c r="B20" s="957"/>
      <c r="C20" s="957"/>
      <c r="D20" s="957"/>
      <c r="E20" s="957"/>
      <c r="F20" s="957"/>
      <c r="G20" s="957"/>
      <c r="H20" s="958"/>
      <c r="I20" s="958"/>
      <c r="J20" s="958"/>
      <c r="K20" s="958"/>
      <c r="L20" s="958"/>
      <c r="M20" s="958"/>
      <c r="N20" s="959"/>
      <c r="O20" s="959"/>
      <c r="P20" s="959"/>
      <c r="Q20" s="959"/>
      <c r="R20" s="959"/>
      <c r="S20" s="959"/>
      <c r="T20" s="959"/>
      <c r="U20" s="959"/>
      <c r="V20" s="959"/>
      <c r="W20" s="960"/>
      <c r="X20" s="959"/>
    </row>
    <row r="21" spans="12:16" ht="12.75" hidden="1">
      <c r="L21" s="3"/>
      <c r="M21" s="3"/>
      <c r="N21" s="3"/>
      <c r="P21" s="3"/>
    </row>
    <row r="22" spans="2:20" ht="15.75">
      <c r="B22" s="1131"/>
      <c r="C22" s="1131"/>
      <c r="D22" s="1131"/>
      <c r="E22" s="1131"/>
      <c r="F22" s="1131"/>
      <c r="G22" s="1131"/>
      <c r="H22" s="1131"/>
      <c r="I22" s="1131"/>
      <c r="J22" s="1131"/>
      <c r="K22" s="1131"/>
      <c r="L22" s="1131"/>
      <c r="M22" s="1131"/>
      <c r="N22" s="1131"/>
      <c r="O22" s="1131"/>
      <c r="P22" s="1131"/>
      <c r="Q22" s="1131"/>
      <c r="R22" s="1131"/>
      <c r="S22" s="1131"/>
      <c r="T22" s="1131"/>
    </row>
    <row r="23" spans="2:20" ht="15.75">
      <c r="B23" s="1131"/>
      <c r="C23" s="1131"/>
      <c r="D23" s="1131"/>
      <c r="E23" s="1131"/>
      <c r="F23" s="1131"/>
      <c r="G23" s="1131"/>
      <c r="H23" s="1131"/>
      <c r="I23" s="1131"/>
      <c r="J23" s="1131"/>
      <c r="K23" s="1131"/>
      <c r="L23" s="1131"/>
      <c r="M23" s="1131"/>
      <c r="N23" s="1131"/>
      <c r="O23" s="1131"/>
      <c r="P23" s="1131"/>
      <c r="Q23" s="1131"/>
      <c r="R23" s="1131"/>
      <c r="S23" s="1131"/>
      <c r="T23" s="1131"/>
    </row>
    <row r="24" spans="2:20" ht="15.75">
      <c r="B24" s="1131"/>
      <c r="C24" s="1131"/>
      <c r="D24" s="1131"/>
      <c r="E24" s="1131"/>
      <c r="F24" s="1131"/>
      <c r="G24" s="1131"/>
      <c r="H24" s="1131"/>
      <c r="I24" s="1131"/>
      <c r="J24" s="1131"/>
      <c r="K24" s="1131"/>
      <c r="L24" s="1131"/>
      <c r="M24" s="1131"/>
      <c r="N24" s="1131"/>
      <c r="O24" s="1131"/>
      <c r="P24" s="1131"/>
      <c r="Q24" s="1131"/>
      <c r="R24" s="1131"/>
      <c r="S24" s="1131"/>
      <c r="T24" s="1131"/>
    </row>
    <row r="25" spans="2:20" ht="15.75">
      <c r="B25" s="1131"/>
      <c r="C25" s="1131"/>
      <c r="D25" s="1131"/>
      <c r="E25" s="1131"/>
      <c r="F25" s="1131"/>
      <c r="G25" s="1131"/>
      <c r="H25" s="1131"/>
      <c r="I25" s="1131"/>
      <c r="J25" s="1131"/>
      <c r="K25" s="1131"/>
      <c r="L25" s="1131"/>
      <c r="M25" s="1131"/>
      <c r="N25" s="1131"/>
      <c r="O25" s="1131"/>
      <c r="P25" s="1131"/>
      <c r="Q25" s="1131"/>
      <c r="R25" s="1131"/>
      <c r="S25" s="1131"/>
      <c r="T25" s="1131"/>
    </row>
    <row r="26" spans="2:20" ht="15.75">
      <c r="B26" s="961"/>
      <c r="C26" s="961"/>
      <c r="D26" s="961"/>
      <c r="E26" s="961"/>
      <c r="F26" s="961"/>
      <c r="G26" s="961"/>
      <c r="H26" s="961"/>
      <c r="I26" s="961"/>
      <c r="J26" s="961"/>
      <c r="K26" s="961"/>
      <c r="L26" s="962"/>
      <c r="M26" s="962"/>
      <c r="N26" s="962"/>
      <c r="O26" s="962"/>
      <c r="P26" s="962"/>
      <c r="Q26" s="962"/>
      <c r="R26" s="961"/>
      <c r="S26" s="961"/>
      <c r="T26" s="961"/>
    </row>
    <row r="27" spans="12:16" ht="12.75">
      <c r="L27" s="3"/>
      <c r="M27" s="3"/>
      <c r="N27" s="3"/>
      <c r="P27" s="3"/>
    </row>
    <row r="28" spans="12:16" ht="12.75">
      <c r="L28" s="3"/>
      <c r="M28" s="3"/>
      <c r="N28" s="3"/>
      <c r="P28" s="3"/>
    </row>
    <row r="29" spans="12:16" ht="12.75">
      <c r="L29" s="3"/>
      <c r="M29" s="3"/>
      <c r="N29" s="3"/>
      <c r="P29" s="3"/>
    </row>
    <row r="30" spans="12:17" ht="12.75">
      <c r="L30" s="3"/>
      <c r="M30" s="3"/>
      <c r="N30" s="3"/>
      <c r="P30" s="3"/>
      <c r="Q30"/>
    </row>
    <row r="31" spans="12:17" ht="12.75">
      <c r="L31" s="3"/>
      <c r="M31" s="3"/>
      <c r="N31" s="3"/>
      <c r="P31" s="3"/>
      <c r="Q31"/>
    </row>
    <row r="32" spans="12:17" ht="12.75">
      <c r="L32" s="3"/>
      <c r="M32" s="3"/>
      <c r="N32" s="3"/>
      <c r="P32" s="3"/>
      <c r="Q32"/>
    </row>
    <row r="33" spans="12:17" ht="12.75">
      <c r="L33" s="3"/>
      <c r="M33" s="3"/>
      <c r="N33" s="3"/>
      <c r="P33" s="3"/>
      <c r="Q33"/>
    </row>
    <row r="34" spans="12:17" ht="12.75">
      <c r="L34" s="3"/>
      <c r="M34" s="3"/>
      <c r="N34" s="3"/>
      <c r="P34" s="3"/>
      <c r="Q34"/>
    </row>
    <row r="35" spans="12:17" ht="12.75">
      <c r="L35" s="3"/>
      <c r="M35" s="3"/>
      <c r="N35" s="3"/>
      <c r="P35" s="3"/>
      <c r="Q35"/>
    </row>
    <row r="36" spans="12:17" ht="12.75">
      <c r="L36" s="3"/>
      <c r="M36" s="3"/>
      <c r="N36" s="3"/>
      <c r="P36" s="3"/>
      <c r="Q36"/>
    </row>
    <row r="37" spans="12:17" ht="12.75">
      <c r="L37" s="3"/>
      <c r="M37" s="3"/>
      <c r="N37" s="3"/>
      <c r="P37" s="3"/>
      <c r="Q37"/>
    </row>
    <row r="38" spans="12:17" ht="12.75" customHeight="1">
      <c r="L38" s="3"/>
      <c r="M38" s="3"/>
      <c r="N38" s="3"/>
      <c r="P38" s="3"/>
      <c r="Q38"/>
    </row>
    <row r="39" spans="12:17" ht="12.75" customHeight="1">
      <c r="L39" s="3"/>
      <c r="M39" s="3"/>
      <c r="N39" s="3"/>
      <c r="P39" s="3"/>
      <c r="Q39"/>
    </row>
    <row r="40" spans="12:17" ht="12.75" customHeight="1">
      <c r="L40" s="3"/>
      <c r="M40" s="3"/>
      <c r="N40" s="3"/>
      <c r="P40" s="3"/>
      <c r="Q40"/>
    </row>
    <row r="41" spans="12:17" ht="12.75" customHeight="1">
      <c r="L41" s="3"/>
      <c r="M41" s="3"/>
      <c r="N41" s="3"/>
      <c r="P41" s="3"/>
      <c r="Q41"/>
    </row>
    <row r="42" spans="12:17" ht="12.75" customHeight="1">
      <c r="L42" s="3"/>
      <c r="M42" s="3"/>
      <c r="N42" s="3"/>
      <c r="P42" s="3"/>
      <c r="Q42"/>
    </row>
    <row r="43" spans="12:17" ht="12.75">
      <c r="L43" s="3"/>
      <c r="M43" s="3"/>
      <c r="N43" s="3"/>
      <c r="P43" s="3"/>
      <c r="Q43"/>
    </row>
    <row r="44" spans="12:17" ht="12.75">
      <c r="L44" s="3"/>
      <c r="M44" s="3"/>
      <c r="N44" s="3"/>
      <c r="P44" s="3"/>
      <c r="Q44"/>
    </row>
    <row r="45" spans="12:17" ht="12.75">
      <c r="L45" s="3"/>
      <c r="M45" s="3"/>
      <c r="N45" s="3"/>
      <c r="P45" s="3"/>
      <c r="Q45"/>
    </row>
    <row r="46" spans="12:17" ht="12.75">
      <c r="L46" s="3"/>
      <c r="M46" s="3"/>
      <c r="N46" s="3"/>
      <c r="P46" s="3"/>
      <c r="Q46"/>
    </row>
    <row r="47" spans="12:17" ht="12.75">
      <c r="L47" s="3"/>
      <c r="M47" s="3"/>
      <c r="N47" s="3"/>
      <c r="P47" s="3"/>
      <c r="Q47"/>
    </row>
    <row r="48" spans="12:17" ht="12.75">
      <c r="L48" s="3"/>
      <c r="M48" s="3"/>
      <c r="N48" s="3"/>
      <c r="P48" s="3"/>
      <c r="Q48"/>
    </row>
    <row r="49" spans="12:17" ht="12.75">
      <c r="L49" s="3"/>
      <c r="M49" s="3"/>
      <c r="N49" s="3"/>
      <c r="P49" s="3"/>
      <c r="Q49"/>
    </row>
    <row r="50" spans="12:17" ht="12.75">
      <c r="L50" s="3"/>
      <c r="M50" s="3"/>
      <c r="N50" s="3"/>
      <c r="P50" s="3"/>
      <c r="Q50"/>
    </row>
    <row r="51" spans="12:17" ht="12.75">
      <c r="L51" s="3"/>
      <c r="M51" s="3"/>
      <c r="N51" s="3"/>
      <c r="P51" s="3"/>
      <c r="Q51"/>
    </row>
    <row r="52" spans="12:17" ht="12.75">
      <c r="L52" s="3"/>
      <c r="M52" s="3"/>
      <c r="N52" s="3"/>
      <c r="P52" s="3"/>
      <c r="Q52"/>
    </row>
    <row r="53" spans="12:17" ht="12.75">
      <c r="L53" s="3"/>
      <c r="M53" s="3"/>
      <c r="N53" s="3"/>
      <c r="P53" s="3"/>
      <c r="Q53"/>
    </row>
    <row r="54" spans="12:17" ht="12.75">
      <c r="L54" s="3"/>
      <c r="M54" s="3"/>
      <c r="N54" s="3"/>
      <c r="P54" s="3"/>
      <c r="Q54"/>
    </row>
    <row r="55" spans="12:17" ht="12.75">
      <c r="L55" s="3"/>
      <c r="M55" s="3"/>
      <c r="N55" s="3"/>
      <c r="P55" s="3"/>
      <c r="Q55"/>
    </row>
    <row r="56" spans="12:17" ht="12.75">
      <c r="L56" s="3"/>
      <c r="M56" s="3"/>
      <c r="N56" s="3"/>
      <c r="P56" s="3"/>
      <c r="Q56"/>
    </row>
    <row r="57" spans="12:17" ht="12.75">
      <c r="L57" s="3"/>
      <c r="M57" s="3"/>
      <c r="N57" s="3"/>
      <c r="P57" s="3"/>
      <c r="Q57"/>
    </row>
    <row r="58" spans="12:17" ht="12.75">
      <c r="L58" s="3"/>
      <c r="M58" s="3"/>
      <c r="N58" s="3"/>
      <c r="P58" s="3"/>
      <c r="Q58"/>
    </row>
    <row r="59" spans="12:17" ht="12.75">
      <c r="L59" s="3"/>
      <c r="M59" s="3"/>
      <c r="N59" s="3"/>
      <c r="P59" s="3"/>
      <c r="Q59"/>
    </row>
    <row r="60" spans="12:17" ht="12.75">
      <c r="L60" s="3"/>
      <c r="M60" s="3"/>
      <c r="N60" s="3"/>
      <c r="P60" s="3"/>
      <c r="Q60"/>
    </row>
    <row r="61" spans="12:17" ht="12.75">
      <c r="L61" s="3"/>
      <c r="M61" s="3"/>
      <c r="N61" s="3"/>
      <c r="P61" s="3"/>
      <c r="Q61"/>
    </row>
    <row r="62" spans="12:17" ht="12.75">
      <c r="L62" s="3"/>
      <c r="M62" s="3"/>
      <c r="N62" s="3"/>
      <c r="P62" s="3"/>
      <c r="Q62"/>
    </row>
    <row r="63" spans="12:17" ht="12.75">
      <c r="L63" s="3"/>
      <c r="M63" s="3"/>
      <c r="N63" s="3"/>
      <c r="P63" s="3"/>
      <c r="Q63"/>
    </row>
    <row r="64" spans="12:17" ht="12.75">
      <c r="L64" s="3"/>
      <c r="M64" s="3"/>
      <c r="N64" s="3"/>
      <c r="P64" s="3"/>
      <c r="Q64"/>
    </row>
    <row r="65" spans="12:17" ht="12.75">
      <c r="L65" s="3"/>
      <c r="M65" s="3"/>
      <c r="N65" s="3"/>
      <c r="P65" s="3"/>
      <c r="Q65"/>
    </row>
    <row r="66" spans="12:17" ht="12.75">
      <c r="L66" s="3"/>
      <c r="M66" s="3"/>
      <c r="N66" s="3"/>
      <c r="P66" s="3"/>
      <c r="Q66"/>
    </row>
    <row r="67" spans="12:17" ht="12.75">
      <c r="L67" s="3"/>
      <c r="M67" s="3"/>
      <c r="N67" s="3"/>
      <c r="P67" s="3"/>
      <c r="Q67"/>
    </row>
    <row r="68" spans="12:17" ht="12.75">
      <c r="L68" s="3"/>
      <c r="M68" s="3"/>
      <c r="N68" s="3"/>
      <c r="P68" s="3"/>
      <c r="Q68"/>
    </row>
    <row r="69" spans="12:17" ht="12.75">
      <c r="L69" s="3"/>
      <c r="M69" s="3"/>
      <c r="N69" s="3"/>
      <c r="P69" s="3"/>
      <c r="Q69"/>
    </row>
    <row r="70" spans="12:17" ht="12.75">
      <c r="L70" s="3"/>
      <c r="M70" s="3"/>
      <c r="N70" s="3"/>
      <c r="P70" s="3"/>
      <c r="Q70"/>
    </row>
    <row r="71" spans="12:17" ht="12.75">
      <c r="L71" s="3"/>
      <c r="M71" s="3"/>
      <c r="N71" s="3"/>
      <c r="P71" s="3"/>
      <c r="Q71"/>
    </row>
    <row r="72" spans="12:17" ht="12.75">
      <c r="L72" s="3"/>
      <c r="M72" s="3"/>
      <c r="N72" s="3"/>
      <c r="P72" s="3"/>
      <c r="Q72"/>
    </row>
    <row r="73" spans="12:17" ht="12.75">
      <c r="L73" s="3"/>
      <c r="M73" s="3"/>
      <c r="N73" s="3"/>
      <c r="P73" s="3"/>
      <c r="Q73"/>
    </row>
    <row r="74" spans="12:17" ht="12.75">
      <c r="L74" s="3"/>
      <c r="M74" s="3"/>
      <c r="N74" s="3"/>
      <c r="P74" s="3"/>
      <c r="Q74"/>
    </row>
    <row r="75" spans="12:17" ht="12.75">
      <c r="L75" s="3"/>
      <c r="M75" s="3"/>
      <c r="N75" s="3"/>
      <c r="P75" s="3"/>
      <c r="Q75"/>
    </row>
    <row r="76" spans="12:17" ht="12.75">
      <c r="L76" s="3"/>
      <c r="M76" s="3"/>
      <c r="N76" s="3"/>
      <c r="P76" s="3"/>
      <c r="Q76"/>
    </row>
    <row r="77" spans="12:17" ht="12.75">
      <c r="L77" s="3"/>
      <c r="M77" s="3"/>
      <c r="N77" s="3"/>
      <c r="P77" s="3"/>
      <c r="Q77"/>
    </row>
    <row r="78" spans="12:17" ht="12.75">
      <c r="L78" s="3"/>
      <c r="M78" s="3"/>
      <c r="N78" s="3"/>
      <c r="P78" s="3"/>
      <c r="Q78"/>
    </row>
    <row r="79" spans="12:17" ht="12.75">
      <c r="L79" s="3"/>
      <c r="M79" s="3"/>
      <c r="N79" s="3"/>
      <c r="P79" s="3"/>
      <c r="Q79"/>
    </row>
    <row r="80" spans="12:17" ht="12.75">
      <c r="L80" s="3"/>
      <c r="M80" s="3"/>
      <c r="N80" s="3"/>
      <c r="P80" s="3"/>
      <c r="Q80"/>
    </row>
    <row r="81" spans="12:17" ht="12.75">
      <c r="L81" s="3"/>
      <c r="M81" s="3"/>
      <c r="N81" s="3"/>
      <c r="P81" s="3"/>
      <c r="Q81"/>
    </row>
    <row r="82" spans="12:17" ht="12.75">
      <c r="L82" s="3"/>
      <c r="M82" s="3"/>
      <c r="N82" s="3"/>
      <c r="P82" s="3"/>
      <c r="Q82"/>
    </row>
    <row r="83" spans="12:17" ht="12.75">
      <c r="L83" s="3"/>
      <c r="M83" s="3"/>
      <c r="N83" s="3"/>
      <c r="P83" s="3"/>
      <c r="Q83"/>
    </row>
    <row r="84" spans="12:17" ht="12.75">
      <c r="L84" s="3"/>
      <c r="M84" s="3"/>
      <c r="N84" s="3"/>
      <c r="P84" s="3"/>
      <c r="Q84"/>
    </row>
    <row r="85" spans="12:17" ht="12.75">
      <c r="L85" s="3"/>
      <c r="M85" s="3"/>
      <c r="N85" s="3"/>
      <c r="P85" s="3"/>
      <c r="Q85"/>
    </row>
    <row r="86" spans="12:17" ht="12.75">
      <c r="L86" s="3"/>
      <c r="M86" s="3"/>
      <c r="N86" s="3"/>
      <c r="P86" s="3"/>
      <c r="Q86"/>
    </row>
    <row r="87" spans="12:17" ht="12.75">
      <c r="L87" s="3"/>
      <c r="M87" s="3"/>
      <c r="N87" s="3"/>
      <c r="P87" s="3"/>
      <c r="Q87"/>
    </row>
    <row r="88" spans="12:17" ht="12.75">
      <c r="L88" s="3"/>
      <c r="M88" s="3"/>
      <c r="N88" s="3"/>
      <c r="P88" s="3"/>
      <c r="Q88"/>
    </row>
    <row r="89" spans="12:17" ht="12.75">
      <c r="L89" s="3"/>
      <c r="M89" s="3"/>
      <c r="N89" s="3"/>
      <c r="P89" s="3"/>
      <c r="Q89"/>
    </row>
    <row r="90" spans="12:17" ht="12.75">
      <c r="L90" s="3"/>
      <c r="M90" s="3"/>
      <c r="N90" s="3"/>
      <c r="P90" s="3"/>
      <c r="Q90"/>
    </row>
    <row r="91" spans="12:17" ht="12.75">
      <c r="L91" s="3"/>
      <c r="M91" s="3"/>
      <c r="N91" s="3"/>
      <c r="P91" s="3"/>
      <c r="Q91"/>
    </row>
    <row r="92" spans="12:17" ht="12.75">
      <c r="L92" s="3"/>
      <c r="M92" s="3"/>
      <c r="N92" s="3"/>
      <c r="P92" s="3"/>
      <c r="Q92"/>
    </row>
    <row r="93" spans="12:17" ht="12.75">
      <c r="L93" s="3"/>
      <c r="M93" s="3"/>
      <c r="N93" s="3"/>
      <c r="P93" s="3"/>
      <c r="Q93"/>
    </row>
    <row r="94" spans="12:17" ht="12.75">
      <c r="L94" s="3"/>
      <c r="M94" s="3"/>
      <c r="N94" s="3"/>
      <c r="P94" s="3"/>
      <c r="Q94"/>
    </row>
    <row r="95" spans="12:17" ht="12.75">
      <c r="L95" s="3"/>
      <c r="M95" s="3"/>
      <c r="N95" s="3"/>
      <c r="P95" s="3"/>
      <c r="Q95"/>
    </row>
    <row r="96" spans="12:17" ht="12.75">
      <c r="L96" s="3"/>
      <c r="M96" s="3"/>
      <c r="N96" s="3"/>
      <c r="P96" s="3"/>
      <c r="Q96"/>
    </row>
    <row r="97" spans="12:17" ht="12.75">
      <c r="L97" s="3"/>
      <c r="M97" s="3"/>
      <c r="N97" s="3"/>
      <c r="P97" s="3"/>
      <c r="Q97"/>
    </row>
    <row r="98" spans="12:17" ht="12.75">
      <c r="L98" s="3"/>
      <c r="M98" s="3"/>
      <c r="N98" s="3"/>
      <c r="P98" s="3"/>
      <c r="Q98"/>
    </row>
    <row r="99" spans="12:17" ht="12.75">
      <c r="L99" s="3"/>
      <c r="M99" s="3"/>
      <c r="N99" s="3"/>
      <c r="P99" s="3"/>
      <c r="Q99"/>
    </row>
    <row r="100" spans="12:17" ht="12.75">
      <c r="L100" s="3"/>
      <c r="M100" s="3"/>
      <c r="N100" s="3"/>
      <c r="P100" s="3"/>
      <c r="Q100"/>
    </row>
    <row r="101" spans="12:17" ht="12.75">
      <c r="L101" s="3"/>
      <c r="M101" s="3"/>
      <c r="N101" s="3"/>
      <c r="P101" s="3"/>
      <c r="Q101"/>
    </row>
    <row r="102" spans="12:17" ht="12.75">
      <c r="L102" s="3"/>
      <c r="M102" s="3"/>
      <c r="N102" s="3"/>
      <c r="P102" s="3"/>
      <c r="Q102"/>
    </row>
    <row r="103" spans="12:17" ht="12.75">
      <c r="L103" s="3"/>
      <c r="M103" s="3"/>
      <c r="N103" s="3"/>
      <c r="P103" s="3"/>
      <c r="Q103"/>
    </row>
    <row r="104" spans="12:17" ht="12.75">
      <c r="L104" s="3"/>
      <c r="M104" s="3"/>
      <c r="N104" s="3"/>
      <c r="P104" s="3"/>
      <c r="Q104"/>
    </row>
    <row r="105" spans="12:17" ht="12.75">
      <c r="L105" s="3"/>
      <c r="M105" s="3"/>
      <c r="N105" s="3"/>
      <c r="P105" s="3"/>
      <c r="Q105"/>
    </row>
    <row r="106" spans="12:17" ht="12.75">
      <c r="L106" s="3"/>
      <c r="M106" s="3"/>
      <c r="N106" s="3"/>
      <c r="P106" s="3"/>
      <c r="Q106"/>
    </row>
    <row r="107" spans="12:17" ht="12.75">
      <c r="L107" s="3"/>
      <c r="M107" s="3"/>
      <c r="N107" s="3"/>
      <c r="P107" s="3"/>
      <c r="Q107"/>
    </row>
    <row r="108" spans="12:17" ht="12.75">
      <c r="L108" s="3"/>
      <c r="M108" s="3"/>
      <c r="N108" s="3"/>
      <c r="P108" s="3"/>
      <c r="Q108"/>
    </row>
    <row r="109" spans="12:17" ht="12.75">
      <c r="L109" s="3"/>
      <c r="M109" s="3"/>
      <c r="N109" s="3"/>
      <c r="P109" s="3"/>
      <c r="Q109"/>
    </row>
    <row r="110" spans="12:17" ht="12.75">
      <c r="L110" s="3"/>
      <c r="M110" s="3"/>
      <c r="N110" s="3"/>
      <c r="P110" s="3"/>
      <c r="Q110"/>
    </row>
    <row r="111" spans="12:17" ht="12.75">
      <c r="L111" s="3"/>
      <c r="M111" s="3"/>
      <c r="N111" s="3"/>
      <c r="P111" s="3"/>
      <c r="Q111"/>
    </row>
    <row r="112" spans="12:17" ht="12.75">
      <c r="L112" s="3"/>
      <c r="M112" s="3"/>
      <c r="N112" s="3"/>
      <c r="P112" s="3"/>
      <c r="Q112"/>
    </row>
    <row r="113" spans="12:17" ht="12.75">
      <c r="L113" s="3"/>
      <c r="M113" s="3"/>
      <c r="N113" s="3"/>
      <c r="P113" s="3"/>
      <c r="Q113"/>
    </row>
    <row r="114" spans="12:17" ht="12.75">
      <c r="L114" s="3"/>
      <c r="M114" s="3"/>
      <c r="N114" s="3"/>
      <c r="P114" s="3"/>
      <c r="Q114"/>
    </row>
    <row r="115" spans="12:17" ht="12.75">
      <c r="L115" s="3"/>
      <c r="M115" s="3"/>
      <c r="N115" s="3"/>
      <c r="P115" s="3"/>
      <c r="Q115"/>
    </row>
    <row r="116" spans="12:17" ht="12.75">
      <c r="L116" s="3"/>
      <c r="M116" s="3"/>
      <c r="N116" s="3"/>
      <c r="P116" s="3"/>
      <c r="Q116"/>
    </row>
    <row r="117" spans="12:17" ht="12.75">
      <c r="L117" s="3"/>
      <c r="M117" s="3"/>
      <c r="N117" s="3"/>
      <c r="P117" s="3"/>
      <c r="Q117"/>
    </row>
    <row r="118" spans="12:17" ht="12.75">
      <c r="L118" s="3"/>
      <c r="M118" s="3"/>
      <c r="N118" s="3"/>
      <c r="P118" s="3"/>
      <c r="Q118"/>
    </row>
    <row r="119" spans="12:17" ht="12.75">
      <c r="L119" s="3"/>
      <c r="M119" s="3"/>
      <c r="N119" s="3"/>
      <c r="P119" s="3"/>
      <c r="Q119"/>
    </row>
    <row r="120" spans="12:17" ht="12.75">
      <c r="L120" s="3"/>
      <c r="M120" s="3"/>
      <c r="N120" s="3"/>
      <c r="P120" s="3"/>
      <c r="Q120"/>
    </row>
    <row r="121" spans="12:17" ht="12.75">
      <c r="L121" s="3"/>
      <c r="M121" s="3"/>
      <c r="N121" s="3"/>
      <c r="P121" s="3"/>
      <c r="Q121"/>
    </row>
    <row r="122" spans="12:17" ht="12.75">
      <c r="L122" s="3"/>
      <c r="M122" s="3"/>
      <c r="N122" s="3"/>
      <c r="P122" s="3"/>
      <c r="Q122"/>
    </row>
    <row r="123" spans="12:17" ht="12.75">
      <c r="L123" s="3"/>
      <c r="M123" s="3"/>
      <c r="N123" s="3"/>
      <c r="P123" s="3"/>
      <c r="Q123"/>
    </row>
    <row r="124" spans="12:17" ht="12.75">
      <c r="L124" s="3"/>
      <c r="M124" s="3"/>
      <c r="N124" s="3"/>
      <c r="P124" s="3"/>
      <c r="Q124"/>
    </row>
    <row r="125" spans="12:17" ht="12.75">
      <c r="L125" s="3"/>
      <c r="M125" s="3"/>
      <c r="N125" s="3"/>
      <c r="P125" s="3"/>
      <c r="Q125"/>
    </row>
    <row r="126" spans="12:17" ht="12.75">
      <c r="L126" s="3"/>
      <c r="M126" s="3"/>
      <c r="N126" s="3"/>
      <c r="P126" s="3"/>
      <c r="Q126"/>
    </row>
    <row r="127" spans="12:17" ht="12.75">
      <c r="L127" s="3"/>
      <c r="M127" s="3"/>
      <c r="N127" s="3"/>
      <c r="P127" s="3"/>
      <c r="Q127"/>
    </row>
    <row r="128" spans="12:17" ht="12.75">
      <c r="L128" s="3"/>
      <c r="M128" s="3"/>
      <c r="N128" s="3"/>
      <c r="P128" s="3"/>
      <c r="Q128"/>
    </row>
    <row r="129" spans="12:17" ht="12.75">
      <c r="L129" s="3"/>
      <c r="M129" s="3"/>
      <c r="N129" s="3"/>
      <c r="P129" s="3"/>
      <c r="Q129"/>
    </row>
    <row r="130" spans="12:17" ht="12.75">
      <c r="L130" s="3"/>
      <c r="M130" s="3"/>
      <c r="N130" s="3"/>
      <c r="P130" s="3"/>
      <c r="Q130"/>
    </row>
    <row r="131" spans="12:17" ht="12.75">
      <c r="L131" s="3"/>
      <c r="M131" s="3"/>
      <c r="N131" s="3"/>
      <c r="P131" s="3"/>
      <c r="Q131"/>
    </row>
    <row r="132" spans="12:17" ht="12.75">
      <c r="L132" s="3"/>
      <c r="M132" s="3"/>
      <c r="N132" s="3"/>
      <c r="P132" s="3"/>
      <c r="Q132"/>
    </row>
    <row r="133" spans="12:17" ht="12.75">
      <c r="L133" s="3"/>
      <c r="M133" s="3"/>
      <c r="N133" s="3"/>
      <c r="P133" s="3"/>
      <c r="Q133"/>
    </row>
    <row r="134" spans="12:17" ht="12.75">
      <c r="L134" s="3"/>
      <c r="M134" s="3"/>
      <c r="N134" s="3"/>
      <c r="P134" s="3"/>
      <c r="Q134"/>
    </row>
    <row r="135" spans="12:17" ht="12.75">
      <c r="L135" s="3"/>
      <c r="M135" s="3"/>
      <c r="N135" s="3"/>
      <c r="P135" s="3"/>
      <c r="Q135"/>
    </row>
    <row r="136" spans="12:17" ht="12.75">
      <c r="L136" s="3"/>
      <c r="M136" s="3"/>
      <c r="N136" s="3"/>
      <c r="P136" s="3"/>
      <c r="Q136"/>
    </row>
    <row r="137" spans="12:17" ht="12.75">
      <c r="L137" s="3"/>
      <c r="M137" s="3"/>
      <c r="N137" s="3"/>
      <c r="P137" s="3"/>
      <c r="Q137"/>
    </row>
    <row r="138" spans="12:17" ht="12.75">
      <c r="L138" s="3"/>
      <c r="M138" s="3"/>
      <c r="N138" s="3"/>
      <c r="P138" s="3"/>
      <c r="Q138"/>
    </row>
    <row r="139" spans="12:17" ht="12.75">
      <c r="L139" s="3"/>
      <c r="M139" s="3"/>
      <c r="N139" s="3"/>
      <c r="P139" s="3"/>
      <c r="Q139"/>
    </row>
    <row r="140" spans="12:17" ht="12.75">
      <c r="L140" s="3"/>
      <c r="M140" s="3"/>
      <c r="N140" s="3"/>
      <c r="P140" s="3"/>
      <c r="Q140"/>
    </row>
    <row r="141" spans="12:17" ht="12.75">
      <c r="L141" s="3"/>
      <c r="M141" s="3"/>
      <c r="N141" s="3"/>
      <c r="P141" s="3"/>
      <c r="Q141"/>
    </row>
    <row r="142" spans="12:17" ht="12.75">
      <c r="L142" s="3"/>
      <c r="M142" s="3"/>
      <c r="N142" s="3"/>
      <c r="P142" s="3"/>
      <c r="Q142"/>
    </row>
    <row r="143" spans="12:17" ht="12.75">
      <c r="L143" s="3"/>
      <c r="M143" s="3"/>
      <c r="N143" s="3"/>
      <c r="P143" s="3"/>
      <c r="Q143"/>
    </row>
    <row r="144" spans="12:17" ht="12.75">
      <c r="L144" s="3"/>
      <c r="M144" s="3"/>
      <c r="N144" s="3"/>
      <c r="P144" s="3"/>
      <c r="Q144"/>
    </row>
    <row r="145" spans="12:17" ht="12.75">
      <c r="L145" s="3"/>
      <c r="M145" s="3"/>
      <c r="N145" s="3"/>
      <c r="P145" s="3"/>
      <c r="Q145"/>
    </row>
    <row r="146" spans="12:17" ht="12.75">
      <c r="L146" s="3"/>
      <c r="M146" s="3"/>
      <c r="N146" s="3"/>
      <c r="P146" s="3"/>
      <c r="Q146"/>
    </row>
    <row r="147" spans="12:17" ht="12.75">
      <c r="L147" s="3"/>
      <c r="M147" s="3"/>
      <c r="N147" s="3"/>
      <c r="P147" s="3"/>
      <c r="Q147"/>
    </row>
    <row r="148" spans="12:17" ht="12.75">
      <c r="L148" s="3"/>
      <c r="M148" s="3"/>
      <c r="N148" s="3"/>
      <c r="P148" s="3"/>
      <c r="Q148"/>
    </row>
    <row r="149" spans="12:17" ht="12.75">
      <c r="L149" s="3"/>
      <c r="M149" s="3"/>
      <c r="N149" s="3"/>
      <c r="P149" s="3"/>
      <c r="Q149"/>
    </row>
    <row r="150" spans="12:17" ht="12.75">
      <c r="L150" s="3"/>
      <c r="M150" s="3"/>
      <c r="N150" s="3"/>
      <c r="P150" s="3"/>
      <c r="Q150"/>
    </row>
    <row r="151" spans="12:17" ht="12.75">
      <c r="L151" s="3"/>
      <c r="M151" s="3"/>
      <c r="N151" s="3"/>
      <c r="P151" s="3"/>
      <c r="Q151"/>
    </row>
    <row r="152" spans="12:17" ht="12.75">
      <c r="L152" s="3"/>
      <c r="M152" s="3"/>
      <c r="N152" s="3"/>
      <c r="P152" s="3"/>
      <c r="Q152"/>
    </row>
    <row r="153" spans="12:17" ht="12.75">
      <c r="L153" s="3"/>
      <c r="M153" s="3"/>
      <c r="N153" s="3"/>
      <c r="P153" s="3"/>
      <c r="Q153"/>
    </row>
    <row r="154" spans="12:17" ht="12.75">
      <c r="L154" s="3"/>
      <c r="M154" s="3"/>
      <c r="N154" s="3"/>
      <c r="P154" s="3"/>
      <c r="Q154"/>
    </row>
    <row r="155" spans="12:17" ht="12.75">
      <c r="L155" s="3"/>
      <c r="M155" s="3"/>
      <c r="N155" s="3"/>
      <c r="P155" s="3"/>
      <c r="Q155"/>
    </row>
    <row r="156" spans="12:17" ht="12.75">
      <c r="L156" s="3"/>
      <c r="M156" s="3"/>
      <c r="N156" s="3"/>
      <c r="P156" s="3"/>
      <c r="Q156"/>
    </row>
    <row r="157" spans="12:17" ht="12.75">
      <c r="L157" s="3"/>
      <c r="M157" s="3"/>
      <c r="N157" s="3"/>
      <c r="P157" s="3"/>
      <c r="Q157"/>
    </row>
    <row r="158" spans="12:17" ht="12.75">
      <c r="L158" s="3"/>
      <c r="M158" s="3"/>
      <c r="N158" s="3"/>
      <c r="P158" s="3"/>
      <c r="Q158"/>
    </row>
    <row r="159" spans="12:17" ht="12.75">
      <c r="L159" s="3"/>
      <c r="M159" s="3"/>
      <c r="N159" s="3"/>
      <c r="P159" s="3"/>
      <c r="Q159"/>
    </row>
    <row r="160" spans="12:17" ht="12.75">
      <c r="L160" s="3"/>
      <c r="M160" s="3"/>
      <c r="N160" s="3"/>
      <c r="P160" s="3"/>
      <c r="Q160"/>
    </row>
    <row r="161" spans="12:17" ht="12.75">
      <c r="L161" s="3"/>
      <c r="M161" s="3"/>
      <c r="N161" s="3"/>
      <c r="P161" s="3"/>
      <c r="Q161"/>
    </row>
    <row r="162" spans="12:17" ht="12.75">
      <c r="L162" s="3"/>
      <c r="M162" s="3"/>
      <c r="N162" s="3"/>
      <c r="P162" s="3"/>
      <c r="Q162"/>
    </row>
    <row r="163" spans="12:17" ht="12.75">
      <c r="L163" s="3"/>
      <c r="M163" s="3"/>
      <c r="N163" s="3"/>
      <c r="P163" s="3"/>
      <c r="Q163"/>
    </row>
    <row r="164" spans="12:17" ht="12.75">
      <c r="L164" s="3"/>
      <c r="M164" s="3"/>
      <c r="N164" s="3"/>
      <c r="P164" s="3"/>
      <c r="Q164"/>
    </row>
    <row r="165" spans="12:17" ht="12.75">
      <c r="L165" s="3"/>
      <c r="M165" s="3"/>
      <c r="N165" s="3"/>
      <c r="P165" s="3"/>
      <c r="Q165"/>
    </row>
    <row r="166" spans="12:17" ht="12.75">
      <c r="L166" s="3"/>
      <c r="M166" s="3"/>
      <c r="N166" s="3"/>
      <c r="P166" s="3"/>
      <c r="Q166"/>
    </row>
    <row r="167" spans="12:17" ht="12.75">
      <c r="L167" s="3"/>
      <c r="M167" s="3"/>
      <c r="N167" s="3"/>
      <c r="P167" s="3"/>
      <c r="Q167"/>
    </row>
    <row r="168" spans="12:17" ht="12.75">
      <c r="L168" s="3"/>
      <c r="M168" s="3"/>
      <c r="N168" s="3"/>
      <c r="P168" s="3"/>
      <c r="Q168"/>
    </row>
    <row r="169" spans="12:17" ht="12.75">
      <c r="L169" s="3"/>
      <c r="M169" s="3"/>
      <c r="N169" s="3"/>
      <c r="P169" s="3"/>
      <c r="Q169"/>
    </row>
    <row r="170" spans="12:17" ht="12.75">
      <c r="L170" s="3"/>
      <c r="M170" s="3"/>
      <c r="N170" s="3"/>
      <c r="P170" s="3"/>
      <c r="Q170"/>
    </row>
    <row r="171" spans="12:17" ht="12.75">
      <c r="L171" s="3"/>
      <c r="M171" s="3"/>
      <c r="N171" s="3"/>
      <c r="P171" s="3"/>
      <c r="Q171"/>
    </row>
    <row r="172" spans="12:17" ht="12.75">
      <c r="L172" s="3"/>
      <c r="M172" s="3"/>
      <c r="N172" s="3"/>
      <c r="P172" s="3"/>
      <c r="Q172"/>
    </row>
    <row r="173" spans="12:17" ht="12.75">
      <c r="L173" s="3"/>
      <c r="M173" s="3"/>
      <c r="N173" s="3"/>
      <c r="P173" s="3"/>
      <c r="Q173"/>
    </row>
    <row r="174" spans="12:17" ht="12.75">
      <c r="L174" s="3"/>
      <c r="M174" s="3"/>
      <c r="N174" s="3"/>
      <c r="P174" s="3"/>
      <c r="Q174"/>
    </row>
    <row r="175" spans="12:17" ht="12.75">
      <c r="L175" s="3"/>
      <c r="M175" s="3"/>
      <c r="N175" s="3"/>
      <c r="P175" s="3"/>
      <c r="Q175"/>
    </row>
    <row r="176" spans="12:17" ht="12.75">
      <c r="L176" s="3"/>
      <c r="M176" s="3"/>
      <c r="N176" s="3"/>
      <c r="P176" s="3"/>
      <c r="Q176"/>
    </row>
    <row r="177" spans="12:17" ht="12.75">
      <c r="L177" s="3"/>
      <c r="M177" s="3"/>
      <c r="N177" s="3"/>
      <c r="P177" s="3"/>
      <c r="Q177"/>
    </row>
    <row r="178" spans="12:17" ht="12.75">
      <c r="L178" s="3"/>
      <c r="M178" s="3"/>
      <c r="N178" s="3"/>
      <c r="P178" s="3"/>
      <c r="Q178"/>
    </row>
    <row r="179" spans="12:17" ht="12.75">
      <c r="L179" s="3"/>
      <c r="M179" s="3"/>
      <c r="N179" s="3"/>
      <c r="P179" s="3"/>
      <c r="Q179"/>
    </row>
    <row r="180" spans="12:17" ht="12.75">
      <c r="L180" s="3"/>
      <c r="M180" s="3"/>
      <c r="N180" s="3"/>
      <c r="P180" s="3"/>
      <c r="Q180"/>
    </row>
    <row r="181" spans="12:17" ht="12.75">
      <c r="L181" s="3"/>
      <c r="M181" s="3"/>
      <c r="N181" s="3"/>
      <c r="P181" s="3"/>
      <c r="Q181"/>
    </row>
    <row r="182" spans="12:17" ht="12.75">
      <c r="L182" s="3"/>
      <c r="M182" s="3"/>
      <c r="N182" s="3"/>
      <c r="P182" s="3"/>
      <c r="Q182"/>
    </row>
    <row r="183" spans="12:17" ht="12.75">
      <c r="L183" s="3"/>
      <c r="M183" s="3"/>
      <c r="N183" s="3"/>
      <c r="P183" s="3"/>
      <c r="Q183"/>
    </row>
    <row r="184" spans="12:17" ht="12.75">
      <c r="L184" s="3"/>
      <c r="M184" s="3"/>
      <c r="N184" s="3"/>
      <c r="P184" s="3"/>
      <c r="Q184"/>
    </row>
    <row r="185" spans="12:17" ht="12.75">
      <c r="L185" s="3"/>
      <c r="M185" s="3"/>
      <c r="N185" s="3"/>
      <c r="P185" s="3"/>
      <c r="Q185"/>
    </row>
    <row r="186" spans="12:17" ht="12.75">
      <c r="L186" s="3"/>
      <c r="M186" s="3"/>
      <c r="N186" s="3"/>
      <c r="P186" s="3"/>
      <c r="Q186"/>
    </row>
    <row r="187" spans="12:17" ht="12.75">
      <c r="L187" s="3"/>
      <c r="M187" s="3"/>
      <c r="N187" s="3"/>
      <c r="P187" s="3"/>
      <c r="Q187"/>
    </row>
    <row r="188" spans="12:17" ht="12.75">
      <c r="L188" s="3"/>
      <c r="M188" s="3"/>
      <c r="N188" s="3"/>
      <c r="P188" s="3"/>
      <c r="Q188"/>
    </row>
    <row r="189" spans="12:17" ht="12.75">
      <c r="L189" s="3"/>
      <c r="M189" s="3"/>
      <c r="N189" s="3"/>
      <c r="P189" s="3"/>
      <c r="Q189"/>
    </row>
    <row r="190" spans="12:17" ht="12.75">
      <c r="L190" s="3"/>
      <c r="M190" s="3"/>
      <c r="N190" s="3"/>
      <c r="P190" s="3"/>
      <c r="Q190"/>
    </row>
    <row r="191" spans="12:17" ht="12.75">
      <c r="L191" s="3"/>
      <c r="M191" s="3"/>
      <c r="N191" s="3"/>
      <c r="P191" s="3"/>
      <c r="Q191"/>
    </row>
    <row r="192" spans="12:17" ht="12.75">
      <c r="L192" s="3"/>
      <c r="M192" s="3"/>
      <c r="N192" s="3"/>
      <c r="P192" s="3"/>
      <c r="Q192"/>
    </row>
    <row r="193" spans="12:17" ht="12.75">
      <c r="L193" s="3"/>
      <c r="M193" s="3"/>
      <c r="N193" s="3"/>
      <c r="P193" s="3"/>
      <c r="Q193"/>
    </row>
    <row r="194" spans="12:17" ht="12.75">
      <c r="L194" s="3"/>
      <c r="M194" s="3"/>
      <c r="N194" s="3"/>
      <c r="P194" s="3"/>
      <c r="Q194"/>
    </row>
    <row r="195" spans="12:17" ht="12.75">
      <c r="L195" s="3"/>
      <c r="M195" s="3"/>
      <c r="N195" s="3"/>
      <c r="P195" s="3"/>
      <c r="Q195"/>
    </row>
    <row r="196" spans="12:17" ht="12.75">
      <c r="L196" s="3"/>
      <c r="M196" s="3"/>
      <c r="N196" s="3"/>
      <c r="P196" s="3"/>
      <c r="Q196"/>
    </row>
    <row r="197" spans="12:17" ht="12.75">
      <c r="L197" s="3"/>
      <c r="M197" s="3"/>
      <c r="N197" s="3"/>
      <c r="P197" s="3"/>
      <c r="Q197"/>
    </row>
    <row r="198" spans="12:17" ht="12.75">
      <c r="L198" s="3"/>
      <c r="M198" s="3"/>
      <c r="N198" s="3"/>
      <c r="P198" s="3"/>
      <c r="Q198"/>
    </row>
    <row r="199" spans="12:17" ht="12.75">
      <c r="L199" s="3"/>
      <c r="M199" s="3"/>
      <c r="N199" s="3"/>
      <c r="P199" s="3"/>
      <c r="Q199"/>
    </row>
    <row r="200" spans="12:17" ht="12.75">
      <c r="L200" s="3"/>
      <c r="M200" s="3"/>
      <c r="N200" s="3"/>
      <c r="P200" s="3"/>
      <c r="Q200"/>
    </row>
    <row r="201" spans="12:17" ht="12.75">
      <c r="L201" s="3"/>
      <c r="M201" s="3"/>
      <c r="N201" s="3"/>
      <c r="P201" s="3"/>
      <c r="Q201"/>
    </row>
    <row r="202" spans="12:17" ht="12.75">
      <c r="L202" s="3"/>
      <c r="M202" s="3"/>
      <c r="N202" s="3"/>
      <c r="P202" s="3"/>
      <c r="Q202"/>
    </row>
    <row r="203" spans="12:17" ht="12.75">
      <c r="L203" s="3"/>
      <c r="M203" s="3"/>
      <c r="N203" s="3"/>
      <c r="P203" s="3"/>
      <c r="Q203"/>
    </row>
    <row r="204" spans="12:17" ht="12.75">
      <c r="L204" s="3"/>
      <c r="M204" s="3"/>
      <c r="N204" s="3"/>
      <c r="P204" s="3"/>
      <c r="Q204"/>
    </row>
    <row r="205" spans="12:17" ht="12.75">
      <c r="L205" s="3"/>
      <c r="M205" s="3"/>
      <c r="N205" s="3"/>
      <c r="P205" s="3"/>
      <c r="Q205"/>
    </row>
    <row r="206" spans="12:17" ht="12.75">
      <c r="L206" s="3"/>
      <c r="M206" s="3"/>
      <c r="N206" s="3"/>
      <c r="P206" s="3"/>
      <c r="Q206"/>
    </row>
    <row r="207" spans="12:17" ht="12.75">
      <c r="L207" s="3"/>
      <c r="M207" s="3"/>
      <c r="N207" s="3"/>
      <c r="P207" s="3"/>
      <c r="Q207"/>
    </row>
    <row r="208" spans="12:17" ht="12.75">
      <c r="L208" s="3"/>
      <c r="M208" s="3"/>
      <c r="N208" s="3"/>
      <c r="P208" s="3"/>
      <c r="Q208"/>
    </row>
    <row r="209" spans="12:17" ht="12.75">
      <c r="L209" s="3"/>
      <c r="M209" s="3"/>
      <c r="N209" s="3"/>
      <c r="P209" s="3"/>
      <c r="Q209"/>
    </row>
    <row r="210" spans="12:17" ht="12.75">
      <c r="L210" s="3"/>
      <c r="M210" s="3"/>
      <c r="N210" s="3"/>
      <c r="P210" s="3"/>
      <c r="Q210"/>
    </row>
    <row r="211" spans="12:17" ht="12.75">
      <c r="L211" s="3"/>
      <c r="M211" s="3"/>
      <c r="N211" s="3"/>
      <c r="P211" s="3"/>
      <c r="Q211"/>
    </row>
    <row r="212" spans="12:17" ht="12.75">
      <c r="L212" s="3"/>
      <c r="M212" s="3"/>
      <c r="N212" s="3"/>
      <c r="P212" s="3"/>
      <c r="Q212"/>
    </row>
    <row r="213" spans="12:17" ht="12.75">
      <c r="L213" s="3"/>
      <c r="M213" s="3"/>
      <c r="N213" s="3"/>
      <c r="P213" s="3"/>
      <c r="Q213"/>
    </row>
    <row r="214" spans="12:17" ht="12.75">
      <c r="L214" s="3"/>
      <c r="M214" s="3"/>
      <c r="N214" s="3"/>
      <c r="P214" s="3"/>
      <c r="Q214"/>
    </row>
    <row r="215" spans="12:17" ht="12.75">
      <c r="L215" s="3"/>
      <c r="M215" s="3"/>
      <c r="N215" s="3"/>
      <c r="P215" s="3"/>
      <c r="Q215"/>
    </row>
    <row r="216" spans="12:17" ht="12.75">
      <c r="L216" s="3"/>
      <c r="M216" s="3"/>
      <c r="N216" s="3"/>
      <c r="P216" s="3"/>
      <c r="Q216"/>
    </row>
    <row r="217" spans="12:17" ht="12.75">
      <c r="L217" s="3"/>
      <c r="M217" s="3"/>
      <c r="N217" s="3"/>
      <c r="P217" s="3"/>
      <c r="Q217"/>
    </row>
    <row r="218" spans="12:17" ht="12.75">
      <c r="L218" s="3"/>
      <c r="M218" s="3"/>
      <c r="N218" s="3"/>
      <c r="P218" s="3"/>
      <c r="Q218"/>
    </row>
    <row r="219" spans="12:17" ht="12.75">
      <c r="L219" s="3"/>
      <c r="M219" s="3"/>
      <c r="N219" s="3"/>
      <c r="P219" s="3"/>
      <c r="Q219"/>
    </row>
    <row r="220" spans="12:17" ht="12.75">
      <c r="L220" s="3"/>
      <c r="M220" s="3"/>
      <c r="N220" s="3"/>
      <c r="P220" s="3"/>
      <c r="Q220"/>
    </row>
    <row r="221" spans="12:17" ht="12.75">
      <c r="L221" s="3"/>
      <c r="M221" s="3"/>
      <c r="N221" s="3"/>
      <c r="P221" s="3"/>
      <c r="Q221"/>
    </row>
    <row r="222" spans="12:17" ht="12.75">
      <c r="L222" s="3"/>
      <c r="M222" s="3"/>
      <c r="N222" s="3"/>
      <c r="P222" s="3"/>
      <c r="Q222"/>
    </row>
    <row r="223" spans="12:17" ht="12.75">
      <c r="L223" s="3"/>
      <c r="M223" s="3"/>
      <c r="N223" s="3"/>
      <c r="P223" s="3"/>
      <c r="Q223"/>
    </row>
    <row r="224" spans="12:17" ht="12.75">
      <c r="L224" s="3"/>
      <c r="M224" s="3"/>
      <c r="N224" s="3"/>
      <c r="P224" s="3"/>
      <c r="Q224"/>
    </row>
    <row r="225" spans="12:17" ht="12.75">
      <c r="L225" s="3"/>
      <c r="M225" s="3"/>
      <c r="N225" s="3"/>
      <c r="P225" s="3"/>
      <c r="Q225"/>
    </row>
    <row r="226" spans="12:17" ht="12.75">
      <c r="L226" s="3"/>
      <c r="M226" s="3"/>
      <c r="N226" s="3"/>
      <c r="P226" s="3"/>
      <c r="Q226"/>
    </row>
    <row r="227" spans="12:17" ht="12.75">
      <c r="L227" s="3"/>
      <c r="M227" s="3"/>
      <c r="N227" s="3"/>
      <c r="P227" s="3"/>
      <c r="Q227"/>
    </row>
    <row r="228" spans="12:17" ht="12.75">
      <c r="L228" s="3"/>
      <c r="M228" s="3"/>
      <c r="N228" s="3"/>
      <c r="P228" s="3"/>
      <c r="Q228"/>
    </row>
    <row r="229" spans="12:17" ht="12.75">
      <c r="L229" s="3"/>
      <c r="M229" s="3"/>
      <c r="N229" s="3"/>
      <c r="P229" s="3"/>
      <c r="Q229"/>
    </row>
    <row r="230" spans="12:17" ht="12.75">
      <c r="L230" s="3"/>
      <c r="M230" s="3"/>
      <c r="N230" s="3"/>
      <c r="P230" s="3"/>
      <c r="Q230"/>
    </row>
    <row r="231" spans="12:17" ht="12.75">
      <c r="L231" s="3"/>
      <c r="M231" s="3"/>
      <c r="N231" s="3"/>
      <c r="P231" s="3"/>
      <c r="Q231"/>
    </row>
    <row r="232" spans="12:17" ht="12.75">
      <c r="L232" s="3"/>
      <c r="M232" s="3"/>
      <c r="N232" s="3"/>
      <c r="P232" s="3"/>
      <c r="Q232"/>
    </row>
    <row r="233" spans="12:17" ht="12.75">
      <c r="L233" s="3"/>
      <c r="M233" s="3"/>
      <c r="N233" s="3"/>
      <c r="P233" s="3"/>
      <c r="Q233"/>
    </row>
    <row r="234" spans="12:17" ht="12.75">
      <c r="L234" s="3"/>
      <c r="M234" s="3"/>
      <c r="N234" s="3"/>
      <c r="P234" s="3"/>
      <c r="Q234"/>
    </row>
    <row r="235" spans="12:17" ht="12.75">
      <c r="L235" s="3"/>
      <c r="M235" s="3"/>
      <c r="N235" s="3"/>
      <c r="P235" s="3"/>
      <c r="Q235"/>
    </row>
    <row r="236" spans="12:17" ht="12.75">
      <c r="L236" s="3"/>
      <c r="M236" s="3"/>
      <c r="N236" s="3"/>
      <c r="P236" s="3"/>
      <c r="Q236"/>
    </row>
    <row r="237" spans="12:17" ht="12.75">
      <c r="L237" s="3"/>
      <c r="M237" s="3"/>
      <c r="N237" s="3"/>
      <c r="P237" s="3"/>
      <c r="Q237"/>
    </row>
    <row r="238" spans="12:17" ht="12.75">
      <c r="L238" s="3"/>
      <c r="M238" s="3"/>
      <c r="N238" s="3"/>
      <c r="P238" s="3"/>
      <c r="Q238"/>
    </row>
    <row r="239" spans="12:17" ht="12.75">
      <c r="L239" s="3"/>
      <c r="M239" s="3"/>
      <c r="N239" s="3"/>
      <c r="P239" s="3"/>
      <c r="Q239"/>
    </row>
    <row r="240" spans="12:17" ht="12.75">
      <c r="L240" s="3"/>
      <c r="M240" s="3"/>
      <c r="N240" s="3"/>
      <c r="P240" s="3"/>
      <c r="Q240"/>
    </row>
    <row r="241" spans="12:17" ht="12.75">
      <c r="L241" s="3"/>
      <c r="M241" s="3"/>
      <c r="N241" s="3"/>
      <c r="P241" s="3"/>
      <c r="Q241"/>
    </row>
    <row r="242" spans="12:17" ht="12.75">
      <c r="L242" s="3"/>
      <c r="M242" s="3"/>
      <c r="N242" s="3"/>
      <c r="P242" s="3"/>
      <c r="Q242"/>
    </row>
    <row r="243" spans="12:17" ht="12.75">
      <c r="L243" s="3"/>
      <c r="M243" s="3"/>
      <c r="N243" s="3"/>
      <c r="P243" s="3"/>
      <c r="Q243"/>
    </row>
    <row r="244" spans="12:17" ht="12.75">
      <c r="L244" s="3"/>
      <c r="M244" s="3"/>
      <c r="N244" s="3"/>
      <c r="P244" s="3"/>
      <c r="Q244"/>
    </row>
    <row r="245" spans="12:17" ht="12.75">
      <c r="L245" s="3"/>
      <c r="M245" s="3"/>
      <c r="N245" s="3"/>
      <c r="P245" s="3"/>
      <c r="Q245"/>
    </row>
    <row r="246" spans="12:17" ht="12.75">
      <c r="L246" s="3"/>
      <c r="M246" s="3"/>
      <c r="N246" s="3"/>
      <c r="P246" s="3"/>
      <c r="Q246"/>
    </row>
    <row r="247" spans="12:17" ht="12.75">
      <c r="L247" s="3"/>
      <c r="M247" s="3"/>
      <c r="N247" s="3"/>
      <c r="P247" s="3"/>
      <c r="Q247"/>
    </row>
    <row r="248" spans="12:17" ht="12.75">
      <c r="L248" s="3"/>
      <c r="M248" s="3"/>
      <c r="N248" s="3"/>
      <c r="P248" s="3"/>
      <c r="Q248"/>
    </row>
    <row r="249" spans="12:17" ht="12.75">
      <c r="L249" s="3"/>
      <c r="M249" s="3"/>
      <c r="N249" s="3"/>
      <c r="P249" s="3"/>
      <c r="Q249"/>
    </row>
    <row r="250" spans="12:17" ht="12.75">
      <c r="L250" s="3"/>
      <c r="M250" s="3"/>
      <c r="N250" s="3"/>
      <c r="P250" s="3"/>
      <c r="Q250"/>
    </row>
    <row r="251" spans="12:17" ht="12.75">
      <c r="L251" s="3"/>
      <c r="M251" s="3"/>
      <c r="N251" s="3"/>
      <c r="P251" s="3"/>
      <c r="Q251"/>
    </row>
    <row r="252" spans="12:17" ht="12.75">
      <c r="L252" s="3"/>
      <c r="M252" s="3"/>
      <c r="N252" s="3"/>
      <c r="P252" s="3"/>
      <c r="Q252"/>
    </row>
    <row r="253" spans="12:17" ht="12.75">
      <c r="L253" s="3"/>
      <c r="M253" s="3"/>
      <c r="N253" s="3"/>
      <c r="P253" s="3"/>
      <c r="Q253"/>
    </row>
    <row r="254" spans="12:17" ht="12.75">
      <c r="L254" s="3"/>
      <c r="M254" s="3"/>
      <c r="N254" s="3"/>
      <c r="P254" s="3"/>
      <c r="Q254"/>
    </row>
    <row r="255" spans="12:17" ht="12.75">
      <c r="L255" s="3"/>
      <c r="M255" s="3"/>
      <c r="N255" s="3"/>
      <c r="P255" s="3"/>
      <c r="Q255"/>
    </row>
    <row r="256" spans="12:17" ht="12.75">
      <c r="L256" s="3"/>
      <c r="M256" s="3"/>
      <c r="N256" s="3"/>
      <c r="P256" s="3"/>
      <c r="Q256"/>
    </row>
    <row r="257" spans="12:17" ht="12.75">
      <c r="L257" s="3"/>
      <c r="M257" s="3"/>
      <c r="N257" s="3"/>
      <c r="P257" s="3"/>
      <c r="Q257"/>
    </row>
    <row r="258" spans="12:17" ht="12.75">
      <c r="L258" s="3"/>
      <c r="M258" s="3"/>
      <c r="N258" s="3"/>
      <c r="P258" s="3"/>
      <c r="Q258"/>
    </row>
    <row r="259" spans="12:17" ht="12.75">
      <c r="L259" s="3"/>
      <c r="M259" s="3"/>
      <c r="N259" s="3"/>
      <c r="P259" s="3"/>
      <c r="Q259"/>
    </row>
    <row r="260" spans="12:17" ht="12.75">
      <c r="L260" s="3"/>
      <c r="M260" s="3"/>
      <c r="N260" s="3"/>
      <c r="P260" s="3"/>
      <c r="Q260"/>
    </row>
    <row r="261" spans="12:17" ht="12.75">
      <c r="L261" s="3"/>
      <c r="M261" s="3"/>
      <c r="N261" s="3"/>
      <c r="P261" s="3"/>
      <c r="Q261"/>
    </row>
    <row r="262" spans="12:17" ht="12.75">
      <c r="L262" s="3"/>
      <c r="M262" s="3"/>
      <c r="N262" s="3"/>
      <c r="P262" s="3"/>
      <c r="Q262"/>
    </row>
    <row r="263" spans="12:17" ht="12.75">
      <c r="L263" s="3"/>
      <c r="M263" s="3"/>
      <c r="N263" s="3"/>
      <c r="P263" s="3"/>
      <c r="Q263"/>
    </row>
    <row r="264" spans="12:17" ht="12.75">
      <c r="L264" s="3"/>
      <c r="M264" s="3"/>
      <c r="N264" s="3"/>
      <c r="P264" s="3"/>
      <c r="Q264"/>
    </row>
    <row r="265" spans="12:17" ht="12.75">
      <c r="L265" s="3"/>
      <c r="M265" s="3"/>
      <c r="N265" s="3"/>
      <c r="P265" s="3"/>
      <c r="Q265"/>
    </row>
    <row r="266" spans="12:17" ht="12.75">
      <c r="L266" s="3"/>
      <c r="M266" s="3"/>
      <c r="N266" s="3"/>
      <c r="P266" s="3"/>
      <c r="Q266"/>
    </row>
    <row r="267" spans="12:17" ht="12.75">
      <c r="L267" s="3"/>
      <c r="M267" s="3"/>
      <c r="N267" s="3"/>
      <c r="P267" s="3"/>
      <c r="Q267"/>
    </row>
    <row r="268" spans="12:17" ht="12.75">
      <c r="L268" s="3"/>
      <c r="M268" s="3"/>
      <c r="N268" s="3"/>
      <c r="P268" s="3"/>
      <c r="Q268"/>
    </row>
    <row r="269" spans="12:17" ht="12.75">
      <c r="L269" s="3"/>
      <c r="M269" s="3"/>
      <c r="N269" s="3"/>
      <c r="P269" s="3"/>
      <c r="Q269"/>
    </row>
    <row r="270" spans="12:17" ht="12.75">
      <c r="L270" s="3"/>
      <c r="M270" s="3"/>
      <c r="N270" s="3"/>
      <c r="P270" s="3"/>
      <c r="Q270"/>
    </row>
    <row r="271" spans="12:17" ht="12.75">
      <c r="L271" s="3"/>
      <c r="M271" s="3"/>
      <c r="N271" s="3"/>
      <c r="P271" s="3"/>
      <c r="Q271"/>
    </row>
    <row r="272" spans="12:17" ht="12.75">
      <c r="L272" s="3"/>
      <c r="M272" s="3"/>
      <c r="N272" s="3"/>
      <c r="P272" s="3"/>
      <c r="Q272"/>
    </row>
    <row r="273" spans="12:17" ht="12.75">
      <c r="L273" s="3"/>
      <c r="M273" s="3"/>
      <c r="N273" s="3"/>
      <c r="P273" s="3"/>
      <c r="Q273"/>
    </row>
    <row r="274" spans="12:17" ht="12.75">
      <c r="L274" s="3"/>
      <c r="M274" s="3"/>
      <c r="N274" s="3"/>
      <c r="P274" s="3"/>
      <c r="Q274"/>
    </row>
    <row r="275" spans="12:17" ht="12.75">
      <c r="L275" s="3"/>
      <c r="M275" s="3"/>
      <c r="N275" s="3"/>
      <c r="P275" s="3"/>
      <c r="Q275"/>
    </row>
    <row r="276" spans="12:17" ht="12.75">
      <c r="L276" s="3"/>
      <c r="M276" s="3"/>
      <c r="N276" s="3"/>
      <c r="P276" s="3"/>
      <c r="Q276"/>
    </row>
    <row r="277" spans="12:17" ht="12.75">
      <c r="L277" s="3"/>
      <c r="M277" s="3"/>
      <c r="N277" s="3"/>
      <c r="P277" s="3"/>
      <c r="Q277"/>
    </row>
    <row r="278" spans="12:17" ht="12.75">
      <c r="L278" s="3"/>
      <c r="M278" s="3"/>
      <c r="N278" s="3"/>
      <c r="P278" s="3"/>
      <c r="Q278"/>
    </row>
    <row r="279" spans="12:17" ht="12.75">
      <c r="L279" s="3"/>
      <c r="M279" s="3"/>
      <c r="N279" s="3"/>
      <c r="P279" s="3"/>
      <c r="Q279"/>
    </row>
    <row r="280" spans="12:17" ht="12.75">
      <c r="L280" s="3"/>
      <c r="M280" s="3"/>
      <c r="N280" s="3"/>
      <c r="P280" s="3"/>
      <c r="Q280"/>
    </row>
    <row r="281" spans="12:17" ht="12.75">
      <c r="L281" s="3"/>
      <c r="M281" s="3"/>
      <c r="N281" s="3"/>
      <c r="P281" s="3"/>
      <c r="Q281"/>
    </row>
    <row r="282" spans="12:17" ht="12.75">
      <c r="L282" s="3"/>
      <c r="M282" s="3"/>
      <c r="N282" s="3"/>
      <c r="P282" s="3"/>
      <c r="Q282"/>
    </row>
    <row r="283" spans="12:17" ht="12.75">
      <c r="L283" s="3"/>
      <c r="M283" s="3"/>
      <c r="N283" s="3"/>
      <c r="P283" s="3"/>
      <c r="Q283"/>
    </row>
    <row r="284" spans="12:17" ht="12.75">
      <c r="L284" s="3"/>
      <c r="M284" s="3"/>
      <c r="N284" s="3"/>
      <c r="P284" s="3"/>
      <c r="Q284"/>
    </row>
    <row r="285" spans="12:17" ht="12.75">
      <c r="L285" s="3"/>
      <c r="M285" s="3"/>
      <c r="N285" s="3"/>
      <c r="P285" s="3"/>
      <c r="Q285"/>
    </row>
    <row r="286" spans="12:17" ht="12.75">
      <c r="L286" s="3"/>
      <c r="M286" s="3"/>
      <c r="N286" s="3"/>
      <c r="P286" s="3"/>
      <c r="Q286"/>
    </row>
    <row r="287" spans="12:17" ht="12.75">
      <c r="L287" s="3"/>
      <c r="M287" s="3"/>
      <c r="N287" s="3"/>
      <c r="P287" s="3"/>
      <c r="Q287"/>
    </row>
    <row r="288" spans="12:17" ht="12.75">
      <c r="L288" s="3"/>
      <c r="M288" s="3"/>
      <c r="N288" s="3"/>
      <c r="P288" s="3"/>
      <c r="Q288"/>
    </row>
    <row r="289" spans="12:17" ht="12.75">
      <c r="L289" s="3"/>
      <c r="M289" s="3"/>
      <c r="N289" s="3"/>
      <c r="P289" s="3"/>
      <c r="Q289"/>
    </row>
    <row r="290" spans="12:17" ht="12.75">
      <c r="L290" s="3"/>
      <c r="M290" s="3"/>
      <c r="N290" s="3"/>
      <c r="P290" s="3"/>
      <c r="Q290"/>
    </row>
    <row r="291" spans="12:17" ht="12.75">
      <c r="L291" s="3"/>
      <c r="M291" s="3"/>
      <c r="N291" s="3"/>
      <c r="P291" s="3"/>
      <c r="Q291"/>
    </row>
    <row r="292" spans="12:17" ht="12.75">
      <c r="L292" s="3"/>
      <c r="M292" s="3"/>
      <c r="N292" s="3"/>
      <c r="P292" s="3"/>
      <c r="Q292"/>
    </row>
    <row r="293" spans="12:17" ht="12.75">
      <c r="L293" s="3"/>
      <c r="M293" s="3"/>
      <c r="N293" s="3"/>
      <c r="P293" s="3"/>
      <c r="Q293"/>
    </row>
    <row r="294" spans="12:17" ht="12.75">
      <c r="L294" s="3"/>
      <c r="M294" s="3"/>
      <c r="N294" s="3"/>
      <c r="P294" s="3"/>
      <c r="Q294"/>
    </row>
    <row r="295" spans="12:17" ht="12.75">
      <c r="L295" s="3"/>
      <c r="M295" s="3"/>
      <c r="N295" s="3"/>
      <c r="P295" s="3"/>
      <c r="Q295"/>
    </row>
    <row r="296" spans="12:17" ht="12.75">
      <c r="L296" s="3"/>
      <c r="M296" s="3"/>
      <c r="N296" s="3"/>
      <c r="P296" s="3"/>
      <c r="Q296"/>
    </row>
    <row r="297" spans="12:17" ht="12.75">
      <c r="L297" s="3"/>
      <c r="M297" s="3"/>
      <c r="N297" s="3"/>
      <c r="P297" s="3"/>
      <c r="Q297"/>
    </row>
    <row r="298" spans="12:17" ht="12.75">
      <c r="L298" s="3"/>
      <c r="M298" s="3"/>
      <c r="N298" s="3"/>
      <c r="P298" s="3"/>
      <c r="Q298"/>
    </row>
    <row r="299" spans="12:17" ht="12.75">
      <c r="L299" s="3"/>
      <c r="M299" s="3"/>
      <c r="N299" s="3"/>
      <c r="P299" s="3"/>
      <c r="Q299"/>
    </row>
    <row r="300" spans="12:17" ht="12.75">
      <c r="L300" s="3"/>
      <c r="M300" s="3"/>
      <c r="N300" s="3"/>
      <c r="P300" s="3"/>
      <c r="Q300"/>
    </row>
    <row r="301" spans="12:17" ht="12.75">
      <c r="L301" s="3"/>
      <c r="M301" s="3"/>
      <c r="N301" s="3"/>
      <c r="P301" s="3"/>
      <c r="Q301"/>
    </row>
    <row r="302" spans="12:17" ht="12.75">
      <c r="L302" s="3"/>
      <c r="M302" s="3"/>
      <c r="N302" s="3"/>
      <c r="P302" s="3"/>
      <c r="Q302"/>
    </row>
    <row r="303" spans="12:17" ht="12.75">
      <c r="L303" s="3"/>
      <c r="M303" s="3"/>
      <c r="N303" s="3"/>
      <c r="P303" s="3"/>
      <c r="Q303"/>
    </row>
    <row r="304" spans="12:17" ht="12.75">
      <c r="L304" s="3"/>
      <c r="M304" s="3"/>
      <c r="N304" s="3"/>
      <c r="P304" s="3"/>
      <c r="Q304"/>
    </row>
    <row r="305" spans="12:17" ht="12.75">
      <c r="L305" s="3"/>
      <c r="M305" s="3"/>
      <c r="N305" s="3"/>
      <c r="P305" s="3"/>
      <c r="Q305"/>
    </row>
    <row r="306" spans="12:17" ht="12.75">
      <c r="L306" s="3"/>
      <c r="M306" s="3"/>
      <c r="N306" s="3"/>
      <c r="P306" s="3"/>
      <c r="Q306"/>
    </row>
    <row r="307" spans="12:17" ht="12.75">
      <c r="L307" s="3"/>
      <c r="M307" s="3"/>
      <c r="N307" s="3"/>
      <c r="P307" s="3"/>
      <c r="Q307"/>
    </row>
    <row r="308" spans="12:17" ht="12.75">
      <c r="L308" s="3"/>
      <c r="M308" s="3"/>
      <c r="N308" s="3"/>
      <c r="P308" s="3"/>
      <c r="Q308"/>
    </row>
    <row r="309" spans="12:17" ht="12.75">
      <c r="L309" s="3"/>
      <c r="M309" s="3"/>
      <c r="N309" s="3"/>
      <c r="P309" s="3"/>
      <c r="Q309"/>
    </row>
    <row r="310" spans="12:17" ht="12.75">
      <c r="L310" s="3"/>
      <c r="M310" s="3"/>
      <c r="N310" s="3"/>
      <c r="P310" s="3"/>
      <c r="Q310"/>
    </row>
    <row r="311" spans="12:17" ht="12.75">
      <c r="L311" s="3"/>
      <c r="M311" s="3"/>
      <c r="N311" s="3"/>
      <c r="P311" s="3"/>
      <c r="Q311"/>
    </row>
    <row r="312" spans="12:17" ht="12.75">
      <c r="L312" s="3"/>
      <c r="M312" s="3"/>
      <c r="N312" s="3"/>
      <c r="P312" s="3"/>
      <c r="Q312"/>
    </row>
    <row r="313" spans="12:17" ht="12.75">
      <c r="L313" s="3"/>
      <c r="M313" s="3"/>
      <c r="N313" s="3"/>
      <c r="P313" s="3"/>
      <c r="Q313"/>
    </row>
    <row r="314" spans="12:17" ht="12.75">
      <c r="L314" s="3"/>
      <c r="M314" s="3"/>
      <c r="N314" s="3"/>
      <c r="P314" s="3"/>
      <c r="Q314"/>
    </row>
    <row r="315" spans="12:17" ht="12.75">
      <c r="L315" s="3"/>
      <c r="M315" s="3"/>
      <c r="N315" s="3"/>
      <c r="P315" s="3"/>
      <c r="Q315"/>
    </row>
    <row r="316" spans="12:17" ht="12.75">
      <c r="L316" s="3"/>
      <c r="M316" s="3"/>
      <c r="N316" s="3"/>
      <c r="P316" s="3"/>
      <c r="Q316"/>
    </row>
    <row r="317" spans="12:17" ht="12.75">
      <c r="L317" s="3"/>
      <c r="M317" s="3"/>
      <c r="N317" s="3"/>
      <c r="P317" s="3"/>
      <c r="Q317"/>
    </row>
    <row r="318" spans="12:17" ht="12.75">
      <c r="L318" s="3"/>
      <c r="M318" s="3"/>
      <c r="N318" s="3"/>
      <c r="P318" s="3"/>
      <c r="Q318"/>
    </row>
    <row r="319" spans="12:17" ht="12.75">
      <c r="L319" s="3"/>
      <c r="M319" s="3"/>
      <c r="N319" s="3"/>
      <c r="P319" s="3"/>
      <c r="Q319"/>
    </row>
    <row r="320" spans="12:17" ht="12.75">
      <c r="L320" s="3"/>
      <c r="M320" s="3"/>
      <c r="N320" s="3"/>
      <c r="P320" s="3"/>
      <c r="Q320"/>
    </row>
    <row r="321" spans="12:17" ht="12.75">
      <c r="L321" s="3"/>
      <c r="M321" s="3"/>
      <c r="N321" s="3"/>
      <c r="P321" s="3"/>
      <c r="Q321"/>
    </row>
    <row r="322" spans="12:17" ht="12.75">
      <c r="L322" s="3"/>
      <c r="M322" s="3"/>
      <c r="N322" s="3"/>
      <c r="P322" s="3"/>
      <c r="Q322"/>
    </row>
    <row r="323" spans="12:17" ht="12.75">
      <c r="L323" s="3"/>
      <c r="M323" s="3"/>
      <c r="N323" s="3"/>
      <c r="P323" s="3"/>
      <c r="Q323"/>
    </row>
    <row r="324" spans="12:17" ht="12.75">
      <c r="L324" s="3"/>
      <c r="M324" s="3"/>
      <c r="N324" s="3"/>
      <c r="P324" s="3"/>
      <c r="Q324"/>
    </row>
    <row r="325" spans="12:17" ht="12.75">
      <c r="L325" s="3"/>
      <c r="M325" s="3"/>
      <c r="N325" s="3"/>
      <c r="P325" s="3"/>
      <c r="Q325"/>
    </row>
    <row r="326" spans="12:17" ht="12.75">
      <c r="L326" s="3"/>
      <c r="M326" s="3"/>
      <c r="N326" s="3"/>
      <c r="P326" s="3"/>
      <c r="Q326"/>
    </row>
    <row r="327" spans="12:17" ht="12.75">
      <c r="L327" s="3"/>
      <c r="M327" s="3"/>
      <c r="N327" s="3"/>
      <c r="P327" s="3"/>
      <c r="Q327"/>
    </row>
    <row r="328" spans="12:17" ht="12.75">
      <c r="L328" s="3"/>
      <c r="M328" s="3"/>
      <c r="N328" s="3"/>
      <c r="P328" s="3"/>
      <c r="Q328"/>
    </row>
    <row r="329" spans="12:17" ht="12.75">
      <c r="L329" s="3"/>
      <c r="M329" s="3"/>
      <c r="N329" s="3"/>
      <c r="P329" s="3"/>
      <c r="Q329"/>
    </row>
    <row r="330" spans="12:17" ht="12.75">
      <c r="L330" s="3"/>
      <c r="M330" s="3"/>
      <c r="N330" s="3"/>
      <c r="P330" s="3"/>
      <c r="Q330"/>
    </row>
    <row r="331" spans="12:17" ht="12.75">
      <c r="L331" s="3"/>
      <c r="M331" s="3"/>
      <c r="N331" s="3"/>
      <c r="P331" s="3"/>
      <c r="Q331"/>
    </row>
    <row r="332" spans="12:17" ht="12.75">
      <c r="L332" s="3"/>
      <c r="M332" s="3"/>
      <c r="N332" s="3"/>
      <c r="P332" s="3"/>
      <c r="Q332"/>
    </row>
    <row r="333" spans="12:17" ht="12.75">
      <c r="L333" s="3"/>
      <c r="M333" s="3"/>
      <c r="N333" s="3"/>
      <c r="P333" s="3"/>
      <c r="Q333"/>
    </row>
    <row r="334" spans="12:17" ht="12.75">
      <c r="L334" s="3"/>
      <c r="M334" s="3"/>
      <c r="N334" s="3"/>
      <c r="P334" s="3"/>
      <c r="Q334"/>
    </row>
    <row r="335" spans="12:17" ht="12.75">
      <c r="L335" s="3"/>
      <c r="M335" s="3"/>
      <c r="N335" s="3"/>
      <c r="P335" s="3"/>
      <c r="Q335"/>
    </row>
    <row r="336" spans="12:17" ht="12.75">
      <c r="L336" s="3"/>
      <c r="M336" s="3"/>
      <c r="N336" s="3"/>
      <c r="P336" s="3"/>
      <c r="Q336"/>
    </row>
    <row r="337" spans="12:17" ht="12.75">
      <c r="L337" s="3"/>
      <c r="M337" s="3"/>
      <c r="N337" s="3"/>
      <c r="P337" s="3"/>
      <c r="Q337"/>
    </row>
    <row r="338" spans="12:17" ht="12.75">
      <c r="L338" s="3"/>
      <c r="M338" s="3"/>
      <c r="N338" s="3"/>
      <c r="P338" s="3"/>
      <c r="Q338"/>
    </row>
    <row r="339" spans="12:17" ht="12.75">
      <c r="L339" s="3"/>
      <c r="M339" s="3"/>
      <c r="N339" s="3"/>
      <c r="P339" s="3"/>
      <c r="Q339"/>
    </row>
    <row r="340" spans="12:17" ht="12.75">
      <c r="L340" s="3"/>
      <c r="M340" s="3"/>
      <c r="N340" s="3"/>
      <c r="P340" s="3"/>
      <c r="Q340"/>
    </row>
    <row r="341" spans="12:17" ht="12.75">
      <c r="L341" s="3"/>
      <c r="M341" s="3"/>
      <c r="N341" s="3"/>
      <c r="P341" s="3"/>
      <c r="Q341"/>
    </row>
    <row r="342" spans="12:17" ht="12.75">
      <c r="L342" s="3"/>
      <c r="M342" s="3"/>
      <c r="N342" s="3"/>
      <c r="P342" s="3"/>
      <c r="Q342"/>
    </row>
    <row r="343" spans="12:17" ht="12.75">
      <c r="L343" s="3"/>
      <c r="M343" s="3"/>
      <c r="N343" s="3"/>
      <c r="P343" s="3"/>
      <c r="Q343"/>
    </row>
    <row r="344" spans="12:17" ht="12.75">
      <c r="L344" s="3"/>
      <c r="M344" s="3"/>
      <c r="N344" s="3"/>
      <c r="P344" s="3"/>
      <c r="Q344"/>
    </row>
    <row r="345" spans="12:17" ht="12.75">
      <c r="L345" s="3"/>
      <c r="M345" s="3"/>
      <c r="N345" s="3"/>
      <c r="P345" s="3"/>
      <c r="Q345"/>
    </row>
    <row r="346" spans="12:17" ht="12.75">
      <c r="L346" s="3"/>
      <c r="M346" s="3"/>
      <c r="N346" s="3"/>
      <c r="P346" s="3"/>
      <c r="Q346"/>
    </row>
    <row r="347" spans="12:17" ht="12.75">
      <c r="L347" s="3"/>
      <c r="M347" s="3"/>
      <c r="N347" s="3"/>
      <c r="P347" s="3"/>
      <c r="Q347"/>
    </row>
    <row r="348" spans="12:17" ht="12.75">
      <c r="L348" s="3"/>
      <c r="M348" s="3"/>
      <c r="N348" s="3"/>
      <c r="P348" s="3"/>
      <c r="Q348"/>
    </row>
    <row r="349" spans="12:17" ht="12.75">
      <c r="L349" s="3"/>
      <c r="M349" s="3"/>
      <c r="N349" s="3"/>
      <c r="P349" s="3"/>
      <c r="Q349"/>
    </row>
    <row r="350" spans="12:17" ht="12.75">
      <c r="L350" s="3"/>
      <c r="M350" s="3"/>
      <c r="N350" s="3"/>
      <c r="P350" s="3"/>
      <c r="Q350"/>
    </row>
    <row r="351" spans="12:17" ht="12.75">
      <c r="L351" s="3"/>
      <c r="M351" s="3"/>
      <c r="N351" s="3"/>
      <c r="P351" s="3"/>
      <c r="Q351"/>
    </row>
    <row r="352" spans="12:17" ht="12.75">
      <c r="L352" s="3"/>
      <c r="M352" s="3"/>
      <c r="N352" s="3"/>
      <c r="P352" s="3"/>
      <c r="Q352"/>
    </row>
    <row r="353" spans="12:17" ht="12.75">
      <c r="L353" s="3"/>
      <c r="M353" s="3"/>
      <c r="N353" s="3"/>
      <c r="P353" s="3"/>
      <c r="Q353"/>
    </row>
    <row r="354" spans="12:17" ht="12.75">
      <c r="L354" s="3"/>
      <c r="M354" s="3"/>
      <c r="N354" s="3"/>
      <c r="P354" s="3"/>
      <c r="Q354"/>
    </row>
    <row r="355" spans="12:17" ht="12.75">
      <c r="L355" s="3"/>
      <c r="M355" s="3"/>
      <c r="N355" s="3"/>
      <c r="P355" s="3"/>
      <c r="Q355"/>
    </row>
    <row r="356" spans="12:17" ht="12.75">
      <c r="L356" s="3"/>
      <c r="M356" s="3"/>
      <c r="N356" s="3"/>
      <c r="P356" s="3"/>
      <c r="Q356"/>
    </row>
    <row r="357" spans="12:17" ht="12.75">
      <c r="L357" s="3"/>
      <c r="M357" s="3"/>
      <c r="N357" s="3"/>
      <c r="P357" s="3"/>
      <c r="Q357"/>
    </row>
    <row r="358" spans="12:17" ht="12.75">
      <c r="L358" s="3"/>
      <c r="M358" s="3"/>
      <c r="N358" s="3"/>
      <c r="P358" s="3"/>
      <c r="Q358"/>
    </row>
    <row r="359" spans="12:17" ht="12.75">
      <c r="L359" s="3"/>
      <c r="M359" s="3"/>
      <c r="N359" s="3"/>
      <c r="P359" s="3"/>
      <c r="Q359"/>
    </row>
    <row r="360" spans="12:17" ht="12.75">
      <c r="L360" s="3"/>
      <c r="M360" s="3"/>
      <c r="N360" s="3"/>
      <c r="P360" s="3"/>
      <c r="Q360"/>
    </row>
    <row r="361" spans="12:17" ht="12.75">
      <c r="L361" s="3"/>
      <c r="M361" s="3"/>
      <c r="N361" s="3"/>
      <c r="P361" s="3"/>
      <c r="Q361"/>
    </row>
    <row r="362" spans="12:17" ht="12.75">
      <c r="L362" s="3"/>
      <c r="M362" s="3"/>
      <c r="N362" s="3"/>
      <c r="P362" s="3"/>
      <c r="Q362"/>
    </row>
    <row r="363" spans="12:17" ht="12.75">
      <c r="L363" s="3"/>
      <c r="M363" s="3"/>
      <c r="N363" s="3"/>
      <c r="P363" s="3"/>
      <c r="Q363"/>
    </row>
    <row r="364" spans="12:17" ht="12.75">
      <c r="L364" s="3"/>
      <c r="M364" s="3"/>
      <c r="N364" s="3"/>
      <c r="P364" s="3"/>
      <c r="Q364"/>
    </row>
    <row r="365" spans="12:17" ht="12.75">
      <c r="L365" s="3"/>
      <c r="M365" s="3"/>
      <c r="N365" s="3"/>
      <c r="P365" s="3"/>
      <c r="Q365"/>
    </row>
    <row r="366" spans="12:17" ht="12.75">
      <c r="L366" s="3"/>
      <c r="M366" s="3"/>
      <c r="N366" s="3"/>
      <c r="P366" s="3"/>
      <c r="Q366"/>
    </row>
    <row r="367" spans="12:17" ht="12.75">
      <c r="L367" s="3"/>
      <c r="M367" s="3"/>
      <c r="N367" s="3"/>
      <c r="P367" s="3"/>
      <c r="Q367"/>
    </row>
    <row r="368" spans="12:17" ht="12.75">
      <c r="L368" s="3"/>
      <c r="M368" s="3"/>
      <c r="N368" s="3"/>
      <c r="P368" s="3"/>
      <c r="Q368"/>
    </row>
    <row r="369" spans="12:17" ht="12.75">
      <c r="L369" s="3"/>
      <c r="M369" s="3"/>
      <c r="N369" s="3"/>
      <c r="P369" s="3"/>
      <c r="Q369"/>
    </row>
    <row r="370" spans="12:17" ht="12.75">
      <c r="L370" s="3"/>
      <c r="M370" s="3"/>
      <c r="N370" s="3"/>
      <c r="P370" s="3"/>
      <c r="Q370"/>
    </row>
    <row r="371" spans="12:17" ht="12.75">
      <c r="L371" s="3"/>
      <c r="M371" s="3"/>
      <c r="N371" s="3"/>
      <c r="P371" s="3"/>
      <c r="Q371"/>
    </row>
    <row r="372" spans="12:17" ht="12.75">
      <c r="L372" s="3"/>
      <c r="M372" s="3"/>
      <c r="N372" s="3"/>
      <c r="P372" s="3"/>
      <c r="Q372"/>
    </row>
    <row r="373" spans="12:17" ht="12.75">
      <c r="L373" s="3"/>
      <c r="M373" s="3"/>
      <c r="N373" s="3"/>
      <c r="P373" s="3"/>
      <c r="Q373"/>
    </row>
    <row r="374" spans="12:17" ht="12.75">
      <c r="L374" s="3"/>
      <c r="M374" s="3"/>
      <c r="N374" s="3"/>
      <c r="P374" s="3"/>
      <c r="Q374"/>
    </row>
    <row r="375" spans="12:17" ht="12.75">
      <c r="L375" s="3"/>
      <c r="M375" s="3"/>
      <c r="N375" s="3"/>
      <c r="P375" s="3"/>
      <c r="Q375"/>
    </row>
    <row r="376" spans="12:17" ht="12.75">
      <c r="L376" s="3"/>
      <c r="M376" s="3"/>
      <c r="N376" s="3"/>
      <c r="P376" s="3"/>
      <c r="Q376"/>
    </row>
    <row r="377" spans="12:17" ht="12.75">
      <c r="L377" s="3"/>
      <c r="M377" s="3"/>
      <c r="N377" s="3"/>
      <c r="P377" s="3"/>
      <c r="Q377"/>
    </row>
    <row r="378" spans="12:17" ht="12.75">
      <c r="L378" s="3"/>
      <c r="M378" s="3"/>
      <c r="N378" s="3"/>
      <c r="P378" s="3"/>
      <c r="Q378"/>
    </row>
    <row r="379" spans="12:17" ht="12.75">
      <c r="L379" s="3"/>
      <c r="M379" s="3"/>
      <c r="N379" s="3"/>
      <c r="P379" s="3"/>
      <c r="Q379"/>
    </row>
    <row r="380" spans="12:17" ht="12.75">
      <c r="L380" s="3"/>
      <c r="M380" s="3"/>
      <c r="N380" s="3"/>
      <c r="P380" s="3"/>
      <c r="Q380"/>
    </row>
    <row r="381" spans="12:17" ht="12.75">
      <c r="L381" s="3"/>
      <c r="M381" s="3"/>
      <c r="N381" s="3"/>
      <c r="P381" s="3"/>
      <c r="Q381"/>
    </row>
    <row r="382" spans="12:17" ht="12.75">
      <c r="L382" s="3"/>
      <c r="M382" s="3"/>
      <c r="N382" s="3"/>
      <c r="P382" s="3"/>
      <c r="Q382"/>
    </row>
    <row r="383" spans="12:17" ht="12.75">
      <c r="L383" s="3"/>
      <c r="M383" s="3"/>
      <c r="N383" s="3"/>
      <c r="P383" s="3"/>
      <c r="Q383"/>
    </row>
    <row r="384" spans="12:17" ht="12.75">
      <c r="L384" s="3"/>
      <c r="M384" s="3"/>
      <c r="N384" s="3"/>
      <c r="P384" s="3"/>
      <c r="Q384"/>
    </row>
    <row r="385" spans="12:17" ht="12.75">
      <c r="L385" s="3"/>
      <c r="M385" s="3"/>
      <c r="N385" s="3"/>
      <c r="P385" s="3"/>
      <c r="Q385"/>
    </row>
    <row r="386" spans="12:17" ht="12.75">
      <c r="L386" s="3"/>
      <c r="M386" s="3"/>
      <c r="N386" s="3"/>
      <c r="P386" s="3"/>
      <c r="Q386"/>
    </row>
    <row r="387" spans="12:17" ht="12.75">
      <c r="L387" s="3"/>
      <c r="M387" s="3"/>
      <c r="N387" s="3"/>
      <c r="P387" s="3"/>
      <c r="Q387"/>
    </row>
    <row r="388" spans="12:17" ht="12.75">
      <c r="L388" s="3"/>
      <c r="M388" s="3"/>
      <c r="N388" s="3"/>
      <c r="P388" s="3"/>
      <c r="Q388"/>
    </row>
    <row r="389" spans="12:17" ht="12.75">
      <c r="L389" s="3"/>
      <c r="M389" s="3"/>
      <c r="N389" s="3"/>
      <c r="P389" s="3"/>
      <c r="Q389"/>
    </row>
    <row r="390" spans="12:17" ht="12.75">
      <c r="L390" s="3"/>
      <c r="M390" s="3"/>
      <c r="N390" s="3"/>
      <c r="P390" s="3"/>
      <c r="Q390"/>
    </row>
    <row r="391" spans="12:17" ht="12.75">
      <c r="L391" s="3"/>
      <c r="M391" s="3"/>
      <c r="N391" s="3"/>
      <c r="P391" s="3"/>
      <c r="Q391"/>
    </row>
    <row r="392" spans="12:17" ht="12.75">
      <c r="L392" s="3"/>
      <c r="M392" s="3"/>
      <c r="N392" s="3"/>
      <c r="P392" s="3"/>
      <c r="Q392"/>
    </row>
    <row r="393" spans="12:17" ht="12.75">
      <c r="L393" s="3"/>
      <c r="M393" s="3"/>
      <c r="N393" s="3"/>
      <c r="P393" s="3"/>
      <c r="Q393"/>
    </row>
    <row r="394" spans="12:17" ht="12.75">
      <c r="L394" s="3"/>
      <c r="M394" s="3"/>
      <c r="N394" s="3"/>
      <c r="P394" s="3"/>
      <c r="Q394"/>
    </row>
    <row r="395" spans="12:17" ht="12.75">
      <c r="L395" s="3"/>
      <c r="M395" s="3"/>
      <c r="N395" s="3"/>
      <c r="P395" s="3"/>
      <c r="Q395"/>
    </row>
    <row r="396" spans="12:17" ht="12.75">
      <c r="L396" s="3"/>
      <c r="M396" s="3"/>
      <c r="N396" s="3"/>
      <c r="P396" s="3"/>
      <c r="Q396"/>
    </row>
    <row r="397" spans="12:17" ht="12.75">
      <c r="L397" s="3"/>
      <c r="M397" s="3"/>
      <c r="N397" s="3"/>
      <c r="P397" s="3"/>
      <c r="Q397"/>
    </row>
    <row r="398" spans="12:17" ht="12.75">
      <c r="L398" s="3"/>
      <c r="M398" s="3"/>
      <c r="N398" s="3"/>
      <c r="P398" s="3"/>
      <c r="Q398"/>
    </row>
    <row r="399" spans="12:17" ht="12.75">
      <c r="L399" s="3"/>
      <c r="M399" s="3"/>
      <c r="N399" s="3"/>
      <c r="P399" s="3"/>
      <c r="Q399"/>
    </row>
    <row r="400" spans="12:17" ht="12.75">
      <c r="L400" s="3"/>
      <c r="M400" s="3"/>
      <c r="N400" s="3"/>
      <c r="P400" s="3"/>
      <c r="Q400"/>
    </row>
    <row r="401" spans="12:17" ht="12.75">
      <c r="L401" s="3"/>
      <c r="M401" s="3"/>
      <c r="N401" s="3"/>
      <c r="P401" s="3"/>
      <c r="Q401"/>
    </row>
    <row r="402" spans="12:17" ht="12.75">
      <c r="L402" s="3"/>
      <c r="M402" s="3"/>
      <c r="N402" s="3"/>
      <c r="P402" s="3"/>
      <c r="Q402"/>
    </row>
    <row r="403" spans="12:17" ht="12.75">
      <c r="L403" s="3"/>
      <c r="M403" s="3"/>
      <c r="N403" s="3"/>
      <c r="P403" s="3"/>
      <c r="Q403"/>
    </row>
    <row r="404" spans="12:17" ht="12.75">
      <c r="L404" s="3"/>
      <c r="M404" s="3"/>
      <c r="N404" s="3"/>
      <c r="P404" s="3"/>
      <c r="Q404"/>
    </row>
    <row r="405" spans="12:17" ht="12.75">
      <c r="L405" s="3"/>
      <c r="M405" s="3"/>
      <c r="N405" s="3"/>
      <c r="P405" s="3"/>
      <c r="Q405"/>
    </row>
    <row r="406" spans="12:17" ht="12.75">
      <c r="L406" s="3"/>
      <c r="M406" s="3"/>
      <c r="N406" s="3"/>
      <c r="P406" s="3"/>
      <c r="Q406"/>
    </row>
    <row r="407" spans="12:17" ht="12.75">
      <c r="L407" s="3"/>
      <c r="M407" s="3"/>
      <c r="N407" s="3"/>
      <c r="P407" s="3"/>
      <c r="Q407"/>
    </row>
    <row r="408" spans="12:17" ht="12.75">
      <c r="L408" s="3"/>
      <c r="M408" s="3"/>
      <c r="N408" s="3"/>
      <c r="P408" s="3"/>
      <c r="Q408"/>
    </row>
    <row r="409" spans="12:17" ht="12.75">
      <c r="L409" s="3"/>
      <c r="M409" s="3"/>
      <c r="N409" s="3"/>
      <c r="P409" s="3"/>
      <c r="Q409"/>
    </row>
    <row r="410" spans="12:17" ht="12.75">
      <c r="L410" s="3"/>
      <c r="M410" s="3"/>
      <c r="N410" s="3"/>
      <c r="P410" s="3"/>
      <c r="Q410"/>
    </row>
    <row r="411" spans="12:17" ht="12.75">
      <c r="L411" s="3"/>
      <c r="M411" s="3"/>
      <c r="N411" s="3"/>
      <c r="P411" s="3"/>
      <c r="Q411"/>
    </row>
    <row r="412" spans="12:17" ht="12.75">
      <c r="L412" s="3"/>
      <c r="M412" s="3"/>
      <c r="N412" s="3"/>
      <c r="P412" s="3"/>
      <c r="Q412"/>
    </row>
    <row r="413" spans="12:17" ht="12.75">
      <c r="L413" s="3"/>
      <c r="M413" s="3"/>
      <c r="N413" s="3"/>
      <c r="P413" s="3"/>
      <c r="Q413"/>
    </row>
    <row r="414" spans="12:17" ht="12.75">
      <c r="L414" s="3"/>
      <c r="M414" s="3"/>
      <c r="N414" s="3"/>
      <c r="P414" s="3"/>
      <c r="Q414"/>
    </row>
    <row r="415" spans="12:17" ht="12.75">
      <c r="L415" s="3"/>
      <c r="M415" s="3"/>
      <c r="N415" s="3"/>
      <c r="P415" s="3"/>
      <c r="Q415"/>
    </row>
    <row r="416" spans="12:17" ht="12.75">
      <c r="L416" s="3"/>
      <c r="M416" s="3"/>
      <c r="N416" s="3"/>
      <c r="P416" s="3"/>
      <c r="Q416"/>
    </row>
    <row r="417" spans="12:17" ht="12.75">
      <c r="L417" s="3"/>
      <c r="M417" s="3"/>
      <c r="N417" s="3"/>
      <c r="P417" s="3"/>
      <c r="Q417"/>
    </row>
    <row r="418" spans="12:17" ht="12.75">
      <c r="L418" s="3"/>
      <c r="M418" s="3"/>
      <c r="N418" s="3"/>
      <c r="P418" s="3"/>
      <c r="Q418"/>
    </row>
    <row r="419" spans="12:17" ht="12.75">
      <c r="L419" s="3"/>
      <c r="M419" s="3"/>
      <c r="N419" s="3"/>
      <c r="P419" s="3"/>
      <c r="Q419"/>
    </row>
    <row r="420" spans="12:17" ht="12.75">
      <c r="L420" s="3"/>
      <c r="M420" s="3"/>
      <c r="N420" s="3"/>
      <c r="P420" s="3"/>
      <c r="Q420"/>
    </row>
    <row r="421" spans="12:17" ht="12.75">
      <c r="L421" s="3"/>
      <c r="M421" s="3"/>
      <c r="N421" s="3"/>
      <c r="P421" s="3"/>
      <c r="Q421"/>
    </row>
    <row r="422" spans="12:17" ht="12.75">
      <c r="L422" s="3"/>
      <c r="M422" s="3"/>
      <c r="N422" s="3"/>
      <c r="P422" s="3"/>
      <c r="Q422"/>
    </row>
    <row r="423" spans="12:17" ht="12.75">
      <c r="L423" s="3"/>
      <c r="M423" s="3"/>
      <c r="N423" s="3"/>
      <c r="P423" s="3"/>
      <c r="Q423"/>
    </row>
    <row r="424" spans="12:17" ht="12.75">
      <c r="L424" s="3"/>
      <c r="M424" s="3"/>
      <c r="N424" s="3"/>
      <c r="P424" s="3"/>
      <c r="Q424"/>
    </row>
    <row r="425" spans="12:17" ht="12.75">
      <c r="L425" s="3"/>
      <c r="M425" s="3"/>
      <c r="N425" s="3"/>
      <c r="P425" s="3"/>
      <c r="Q425"/>
    </row>
    <row r="426" spans="12:17" ht="12.75">
      <c r="L426" s="3"/>
      <c r="M426" s="3"/>
      <c r="N426" s="3"/>
      <c r="P426" s="3"/>
      <c r="Q426"/>
    </row>
    <row r="427" spans="12:17" ht="12.75">
      <c r="L427" s="3"/>
      <c r="M427" s="3"/>
      <c r="N427" s="3"/>
      <c r="P427" s="3"/>
      <c r="Q427"/>
    </row>
    <row r="428" spans="12:17" ht="12.75">
      <c r="L428" s="3"/>
      <c r="M428" s="3"/>
      <c r="N428" s="3"/>
      <c r="P428" s="3"/>
      <c r="Q428"/>
    </row>
    <row r="429" spans="12:17" ht="12.75">
      <c r="L429" s="3"/>
      <c r="M429" s="3"/>
      <c r="N429" s="3"/>
      <c r="P429" s="3"/>
      <c r="Q429"/>
    </row>
    <row r="430" spans="12:17" ht="12.75">
      <c r="L430" s="3"/>
      <c r="M430" s="3"/>
      <c r="N430" s="3"/>
      <c r="P430" s="3"/>
      <c r="Q430"/>
    </row>
    <row r="431" spans="12:17" ht="12.75">
      <c r="L431" s="3"/>
      <c r="M431" s="3"/>
      <c r="N431" s="3"/>
      <c r="P431" s="3"/>
      <c r="Q431"/>
    </row>
    <row r="432" spans="12:17" ht="12.75">
      <c r="L432" s="3"/>
      <c r="M432" s="3"/>
      <c r="N432" s="3"/>
      <c r="P432" s="3"/>
      <c r="Q432"/>
    </row>
    <row r="433" spans="12:17" ht="12.75">
      <c r="L433" s="3"/>
      <c r="M433" s="3"/>
      <c r="N433" s="3"/>
      <c r="P433" s="3"/>
      <c r="Q433"/>
    </row>
    <row r="434" spans="12:17" ht="12.75">
      <c r="L434" s="3"/>
      <c r="M434" s="3"/>
      <c r="N434" s="3"/>
      <c r="P434" s="3"/>
      <c r="Q434"/>
    </row>
    <row r="435" spans="12:17" ht="12.75">
      <c r="L435" s="3"/>
      <c r="M435" s="3"/>
      <c r="N435" s="3"/>
      <c r="P435" s="3"/>
      <c r="Q435"/>
    </row>
    <row r="436" spans="12:17" ht="12.75">
      <c r="L436" s="3"/>
      <c r="M436" s="3"/>
      <c r="N436" s="3"/>
      <c r="P436" s="3"/>
      <c r="Q436"/>
    </row>
    <row r="437" spans="12:17" ht="12.75">
      <c r="L437" s="3"/>
      <c r="M437" s="3"/>
      <c r="N437" s="3"/>
      <c r="P437" s="3"/>
      <c r="Q437"/>
    </row>
    <row r="438" spans="12:17" ht="12.75">
      <c r="L438" s="3"/>
      <c r="M438" s="3"/>
      <c r="N438" s="3"/>
      <c r="P438" s="3"/>
      <c r="Q438"/>
    </row>
    <row r="439" spans="12:17" ht="12.75">
      <c r="L439" s="3"/>
      <c r="M439" s="3"/>
      <c r="N439" s="3"/>
      <c r="P439" s="3"/>
      <c r="Q439"/>
    </row>
    <row r="440" spans="12:17" ht="12.75">
      <c r="L440" s="3"/>
      <c r="M440" s="3"/>
      <c r="N440" s="3"/>
      <c r="P440" s="3"/>
      <c r="Q440"/>
    </row>
    <row r="441" spans="12:17" ht="12.75">
      <c r="L441" s="3"/>
      <c r="M441" s="3"/>
      <c r="N441" s="3"/>
      <c r="P441" s="3"/>
      <c r="Q441"/>
    </row>
    <row r="442" spans="12:17" ht="12.75">
      <c r="L442" s="3"/>
      <c r="M442" s="3"/>
      <c r="N442" s="3"/>
      <c r="P442" s="3"/>
      <c r="Q442"/>
    </row>
    <row r="443" spans="12:17" ht="12.75">
      <c r="L443" s="3"/>
      <c r="M443" s="3"/>
      <c r="N443" s="3"/>
      <c r="P443" s="3"/>
      <c r="Q443"/>
    </row>
    <row r="444" spans="12:17" ht="12.75">
      <c r="L444" s="3"/>
      <c r="M444" s="3"/>
      <c r="N444" s="3"/>
      <c r="P444" s="3"/>
      <c r="Q444"/>
    </row>
    <row r="445" spans="12:17" ht="12.75">
      <c r="L445" s="3"/>
      <c r="M445" s="3"/>
      <c r="N445" s="3"/>
      <c r="P445" s="3"/>
      <c r="Q445"/>
    </row>
    <row r="446" spans="12:17" ht="12.75">
      <c r="L446" s="3"/>
      <c r="M446" s="3"/>
      <c r="N446" s="3"/>
      <c r="P446" s="3"/>
      <c r="Q446"/>
    </row>
    <row r="447" spans="12:17" ht="12.75">
      <c r="L447" s="3"/>
      <c r="M447" s="3"/>
      <c r="N447" s="3"/>
      <c r="P447" s="3"/>
      <c r="Q447"/>
    </row>
    <row r="448" spans="12:17" ht="12.75">
      <c r="L448" s="3"/>
      <c r="M448" s="3"/>
      <c r="N448" s="3"/>
      <c r="P448" s="3"/>
      <c r="Q448"/>
    </row>
    <row r="449" spans="12:17" ht="12.75">
      <c r="L449" s="3"/>
      <c r="M449" s="3"/>
      <c r="N449" s="3"/>
      <c r="P449" s="3"/>
      <c r="Q449"/>
    </row>
    <row r="450" spans="12:17" ht="12.75">
      <c r="L450" s="3"/>
      <c r="M450" s="3"/>
      <c r="N450" s="3"/>
      <c r="P450" s="3"/>
      <c r="Q450"/>
    </row>
    <row r="451" spans="12:17" ht="12.75">
      <c r="L451" s="3"/>
      <c r="M451" s="3"/>
      <c r="N451" s="3"/>
      <c r="P451" s="3"/>
      <c r="Q451"/>
    </row>
    <row r="452" spans="12:17" ht="12.75">
      <c r="L452" s="3"/>
      <c r="M452" s="3"/>
      <c r="N452" s="3"/>
      <c r="P452" s="3"/>
      <c r="Q452"/>
    </row>
    <row r="453" spans="12:17" ht="12.75">
      <c r="L453" s="3"/>
      <c r="M453" s="3"/>
      <c r="N453" s="3"/>
      <c r="P453" s="3"/>
      <c r="Q453"/>
    </row>
    <row r="454" spans="12:17" ht="12.75">
      <c r="L454" s="3"/>
      <c r="M454" s="3"/>
      <c r="N454" s="3"/>
      <c r="P454" s="3"/>
      <c r="Q454"/>
    </row>
    <row r="455" spans="12:17" ht="12.75">
      <c r="L455" s="3"/>
      <c r="M455" s="3"/>
      <c r="N455" s="3"/>
      <c r="P455" s="3"/>
      <c r="Q455"/>
    </row>
    <row r="456" spans="12:17" ht="12.75">
      <c r="L456" s="3"/>
      <c r="M456" s="3"/>
      <c r="N456" s="3"/>
      <c r="P456" s="3"/>
      <c r="Q456"/>
    </row>
    <row r="457" spans="12:17" ht="12.75">
      <c r="L457" s="3"/>
      <c r="M457" s="3"/>
      <c r="N457" s="3"/>
      <c r="P457" s="3"/>
      <c r="Q457"/>
    </row>
    <row r="458" spans="12:17" ht="12.75">
      <c r="L458" s="3"/>
      <c r="M458" s="3"/>
      <c r="N458" s="3"/>
      <c r="P458" s="3"/>
      <c r="Q458"/>
    </row>
    <row r="459" spans="12:17" ht="12.75">
      <c r="L459" s="3"/>
      <c r="M459" s="3"/>
      <c r="N459" s="3"/>
      <c r="P459" s="3"/>
      <c r="Q459"/>
    </row>
    <row r="460" spans="12:17" ht="12.75">
      <c r="L460" s="3"/>
      <c r="M460" s="3"/>
      <c r="N460" s="3"/>
      <c r="P460" s="3"/>
      <c r="Q460"/>
    </row>
    <row r="461" spans="12:17" ht="12.75">
      <c r="L461" s="3"/>
      <c r="M461" s="3"/>
      <c r="N461" s="3"/>
      <c r="P461" s="3"/>
      <c r="Q461"/>
    </row>
    <row r="462" spans="12:17" ht="12.75">
      <c r="L462" s="3"/>
      <c r="M462" s="3"/>
      <c r="N462" s="3"/>
      <c r="P462" s="3"/>
      <c r="Q462"/>
    </row>
    <row r="463" spans="12:17" ht="12.75">
      <c r="L463" s="3"/>
      <c r="M463" s="3"/>
      <c r="N463" s="3"/>
      <c r="P463" s="3"/>
      <c r="Q463"/>
    </row>
    <row r="464" spans="12:17" ht="12.75">
      <c r="L464" s="3"/>
      <c r="M464" s="3"/>
      <c r="N464" s="3"/>
      <c r="P464" s="3"/>
      <c r="Q464"/>
    </row>
    <row r="465" spans="12:17" ht="12.75">
      <c r="L465" s="3"/>
      <c r="M465" s="3"/>
      <c r="N465" s="3"/>
      <c r="P465" s="3"/>
      <c r="Q465"/>
    </row>
    <row r="466" spans="12:17" ht="12.75">
      <c r="L466" s="3"/>
      <c r="M466" s="3"/>
      <c r="N466" s="3"/>
      <c r="P466" s="3"/>
      <c r="Q466"/>
    </row>
    <row r="467" spans="12:17" ht="12.75">
      <c r="L467" s="3"/>
      <c r="M467" s="3"/>
      <c r="N467" s="3"/>
      <c r="P467" s="3"/>
      <c r="Q467"/>
    </row>
    <row r="468" spans="12:17" ht="12.75">
      <c r="L468" s="3"/>
      <c r="M468" s="3"/>
      <c r="N468" s="3"/>
      <c r="P468" s="3"/>
      <c r="Q468"/>
    </row>
    <row r="469" spans="12:17" ht="12.75">
      <c r="L469" s="3"/>
      <c r="M469" s="3"/>
      <c r="N469" s="3"/>
      <c r="P469" s="3"/>
      <c r="Q469"/>
    </row>
    <row r="470" spans="12:17" ht="12.75">
      <c r="L470" s="3"/>
      <c r="M470" s="3"/>
      <c r="N470" s="3"/>
      <c r="P470" s="3"/>
      <c r="Q470"/>
    </row>
    <row r="471" spans="12:17" ht="12.75">
      <c r="L471" s="3"/>
      <c r="M471" s="3"/>
      <c r="N471" s="3"/>
      <c r="P471" s="3"/>
      <c r="Q471"/>
    </row>
    <row r="472" spans="12:17" ht="12.75">
      <c r="L472" s="3"/>
      <c r="M472" s="3"/>
      <c r="N472" s="3"/>
      <c r="P472" s="3"/>
      <c r="Q472"/>
    </row>
    <row r="473" spans="12:17" ht="12.75">
      <c r="L473" s="3"/>
      <c r="M473" s="3"/>
      <c r="N473" s="3"/>
      <c r="P473" s="3"/>
      <c r="Q473"/>
    </row>
    <row r="474" spans="12:17" ht="12.75">
      <c r="L474" s="3"/>
      <c r="M474" s="3"/>
      <c r="N474" s="3"/>
      <c r="P474" s="3"/>
      <c r="Q474"/>
    </row>
    <row r="475" spans="12:17" ht="12.75">
      <c r="L475" s="3"/>
      <c r="M475" s="3"/>
      <c r="N475" s="3"/>
      <c r="P475" s="3"/>
      <c r="Q475"/>
    </row>
    <row r="476" spans="12:17" ht="12.75">
      <c r="L476" s="3"/>
      <c r="M476" s="3"/>
      <c r="N476" s="3"/>
      <c r="P476" s="3"/>
      <c r="Q476"/>
    </row>
    <row r="477" spans="12:17" ht="12.75">
      <c r="L477" s="3"/>
      <c r="M477" s="3"/>
      <c r="N477" s="3"/>
      <c r="P477" s="3"/>
      <c r="Q477"/>
    </row>
    <row r="478" spans="12:17" ht="12.75">
      <c r="L478" s="3"/>
      <c r="M478" s="3"/>
      <c r="N478" s="3"/>
      <c r="P478" s="3"/>
      <c r="Q478"/>
    </row>
    <row r="479" spans="12:17" ht="12.75">
      <c r="L479" s="3"/>
      <c r="M479" s="3"/>
      <c r="N479" s="3"/>
      <c r="P479" s="3"/>
      <c r="Q479"/>
    </row>
    <row r="480" spans="12:17" ht="12.75">
      <c r="L480" s="3"/>
      <c r="M480" s="3"/>
      <c r="N480" s="3"/>
      <c r="P480" s="3"/>
      <c r="Q480"/>
    </row>
    <row r="481" spans="12:17" ht="12.75">
      <c r="L481" s="3"/>
      <c r="M481" s="3"/>
      <c r="N481" s="3"/>
      <c r="P481" s="3"/>
      <c r="Q481"/>
    </row>
    <row r="482" spans="12:17" ht="12.75">
      <c r="L482" s="3"/>
      <c r="M482" s="3"/>
      <c r="N482" s="3"/>
      <c r="P482" s="3"/>
      <c r="Q482"/>
    </row>
    <row r="483" spans="12:17" ht="12.75">
      <c r="L483" s="3"/>
      <c r="M483" s="3"/>
      <c r="N483" s="3"/>
      <c r="P483" s="3"/>
      <c r="Q483"/>
    </row>
    <row r="484" spans="12:17" ht="12.75">
      <c r="L484" s="3"/>
      <c r="M484" s="3"/>
      <c r="N484" s="3"/>
      <c r="P484" s="3"/>
      <c r="Q484"/>
    </row>
    <row r="485" spans="12:17" ht="12.75">
      <c r="L485" s="3"/>
      <c r="M485" s="3"/>
      <c r="N485" s="3"/>
      <c r="P485" s="3"/>
      <c r="Q485"/>
    </row>
    <row r="486" spans="12:17" ht="12.75">
      <c r="L486" s="3"/>
      <c r="M486" s="3"/>
      <c r="N486" s="3"/>
      <c r="P486" s="3"/>
      <c r="Q486"/>
    </row>
    <row r="487" spans="12:17" ht="12.75">
      <c r="L487" s="3"/>
      <c r="M487" s="3"/>
      <c r="N487" s="3"/>
      <c r="P487" s="3"/>
      <c r="Q487"/>
    </row>
    <row r="488" spans="12:17" ht="12.75">
      <c r="L488" s="3"/>
      <c r="M488" s="3"/>
      <c r="N488" s="3"/>
      <c r="P488" s="3"/>
      <c r="Q488"/>
    </row>
    <row r="489" spans="12:17" ht="12.75">
      <c r="L489" s="3"/>
      <c r="M489" s="3"/>
      <c r="N489" s="3"/>
      <c r="P489" s="3"/>
      <c r="Q489"/>
    </row>
    <row r="490" spans="12:17" ht="12.75">
      <c r="L490" s="3"/>
      <c r="M490" s="3"/>
      <c r="N490" s="3"/>
      <c r="P490" s="3"/>
      <c r="Q490"/>
    </row>
    <row r="491" spans="12:17" ht="12.75">
      <c r="L491" s="3"/>
      <c r="M491" s="3"/>
      <c r="N491" s="3"/>
      <c r="P491" s="3"/>
      <c r="Q491"/>
    </row>
    <row r="492" spans="12:17" ht="12.75">
      <c r="L492" s="3"/>
      <c r="M492" s="3"/>
      <c r="N492" s="3"/>
      <c r="P492" s="3"/>
      <c r="Q492"/>
    </row>
    <row r="493" spans="12:17" ht="12.75">
      <c r="L493" s="3"/>
      <c r="M493" s="3"/>
      <c r="N493" s="3"/>
      <c r="P493" s="3"/>
      <c r="Q493"/>
    </row>
    <row r="494" spans="12:17" ht="12.75">
      <c r="L494" s="3"/>
      <c r="M494" s="3"/>
      <c r="N494" s="3"/>
      <c r="P494" s="3"/>
      <c r="Q494"/>
    </row>
    <row r="495" spans="12:17" ht="12.75">
      <c r="L495" s="3"/>
      <c r="M495" s="3"/>
      <c r="N495" s="3"/>
      <c r="P495" s="3"/>
      <c r="Q495"/>
    </row>
    <row r="496" spans="12:17" ht="12.75">
      <c r="L496" s="3"/>
      <c r="M496" s="3"/>
      <c r="N496" s="3"/>
      <c r="P496" s="3"/>
      <c r="Q496"/>
    </row>
    <row r="497" spans="12:17" ht="12.75">
      <c r="L497" s="3"/>
      <c r="M497" s="3"/>
      <c r="N497" s="3"/>
      <c r="P497" s="3"/>
      <c r="Q497"/>
    </row>
    <row r="498" spans="12:17" ht="12.75">
      <c r="L498" s="3"/>
      <c r="M498" s="3"/>
      <c r="N498" s="3"/>
      <c r="P498" s="3"/>
      <c r="Q498"/>
    </row>
    <row r="499" spans="12:17" ht="12.75">
      <c r="L499" s="3"/>
      <c r="M499" s="3"/>
      <c r="N499" s="3"/>
      <c r="P499" s="3"/>
      <c r="Q499"/>
    </row>
    <row r="500" spans="12:17" ht="12.75">
      <c r="L500" s="3"/>
      <c r="M500" s="3"/>
      <c r="N500" s="3"/>
      <c r="P500" s="3"/>
      <c r="Q500"/>
    </row>
    <row r="501" spans="12:17" ht="12.75">
      <c r="L501" s="3"/>
      <c r="M501" s="3"/>
      <c r="N501" s="3"/>
      <c r="P501" s="3"/>
      <c r="Q501"/>
    </row>
    <row r="502" spans="12:17" ht="12.75">
      <c r="L502" s="3"/>
      <c r="M502" s="3"/>
      <c r="N502" s="3"/>
      <c r="P502" s="3"/>
      <c r="Q502"/>
    </row>
    <row r="503" spans="12:17" ht="12.75">
      <c r="L503" s="3"/>
      <c r="M503" s="3"/>
      <c r="N503" s="3"/>
      <c r="P503" s="3"/>
      <c r="Q503"/>
    </row>
    <row r="504" spans="12:17" ht="12.75">
      <c r="L504" s="3"/>
      <c r="M504" s="3"/>
      <c r="N504" s="3"/>
      <c r="P504" s="3"/>
      <c r="Q504"/>
    </row>
    <row r="505" spans="12:17" ht="12.75">
      <c r="L505" s="3"/>
      <c r="M505" s="3"/>
      <c r="N505" s="3"/>
      <c r="P505" s="3"/>
      <c r="Q505"/>
    </row>
    <row r="506" spans="12:17" ht="12.75">
      <c r="L506" s="3"/>
      <c r="M506" s="3"/>
      <c r="N506" s="3"/>
      <c r="P506" s="3"/>
      <c r="Q506"/>
    </row>
    <row r="507" spans="12:17" ht="12.75">
      <c r="L507" s="3"/>
      <c r="M507" s="3"/>
      <c r="N507" s="3"/>
      <c r="P507" s="3"/>
      <c r="Q507"/>
    </row>
    <row r="508" spans="12:17" ht="12.75">
      <c r="L508" s="3"/>
      <c r="M508" s="3"/>
      <c r="N508" s="3"/>
      <c r="P508" s="3"/>
      <c r="Q508"/>
    </row>
    <row r="509" spans="12:17" ht="12.75">
      <c r="L509" s="3"/>
      <c r="M509" s="3"/>
      <c r="N509" s="3"/>
      <c r="P509" s="3"/>
      <c r="Q509"/>
    </row>
    <row r="510" spans="12:17" ht="12.75">
      <c r="L510" s="3"/>
      <c r="M510" s="3"/>
      <c r="N510" s="3"/>
      <c r="P510" s="3"/>
      <c r="Q510"/>
    </row>
    <row r="511" spans="12:17" ht="12.75">
      <c r="L511" s="3"/>
      <c r="M511" s="3"/>
      <c r="N511" s="3"/>
      <c r="P511" s="3"/>
      <c r="Q511"/>
    </row>
    <row r="512" spans="12:17" ht="12.75">
      <c r="L512" s="3"/>
      <c r="M512" s="3"/>
      <c r="N512" s="3"/>
      <c r="P512" s="3"/>
      <c r="Q512"/>
    </row>
    <row r="513" spans="12:17" ht="12.75">
      <c r="L513" s="3"/>
      <c r="M513" s="3"/>
      <c r="N513" s="3"/>
      <c r="P513" s="3"/>
      <c r="Q513"/>
    </row>
    <row r="514" spans="12:17" ht="12.75">
      <c r="L514" s="3"/>
      <c r="M514" s="3"/>
      <c r="N514" s="3"/>
      <c r="P514" s="3"/>
      <c r="Q514"/>
    </row>
    <row r="515" spans="12:17" ht="12.75">
      <c r="L515" s="3"/>
      <c r="M515" s="3"/>
      <c r="N515" s="3"/>
      <c r="P515" s="3"/>
      <c r="Q515"/>
    </row>
    <row r="516" spans="12:17" ht="12.75">
      <c r="L516" s="3"/>
      <c r="M516" s="3"/>
      <c r="N516" s="3"/>
      <c r="P516" s="3"/>
      <c r="Q516"/>
    </row>
    <row r="517" spans="12:17" ht="12.75">
      <c r="L517" s="3"/>
      <c r="M517" s="3"/>
      <c r="N517" s="3"/>
      <c r="P517" s="3"/>
      <c r="Q517"/>
    </row>
    <row r="518" spans="12:17" ht="12.75">
      <c r="L518" s="3"/>
      <c r="M518" s="3"/>
      <c r="N518" s="3"/>
      <c r="P518" s="3"/>
      <c r="Q518"/>
    </row>
    <row r="519" spans="12:17" ht="12.75">
      <c r="L519" s="3"/>
      <c r="M519" s="3"/>
      <c r="N519" s="3"/>
      <c r="P519" s="3"/>
      <c r="Q519"/>
    </row>
    <row r="520" spans="12:17" ht="12.75">
      <c r="L520" s="3"/>
      <c r="M520" s="3"/>
      <c r="N520" s="3"/>
      <c r="P520" s="3"/>
      <c r="Q520"/>
    </row>
    <row r="521" spans="12:17" ht="12.75">
      <c r="L521" s="3"/>
      <c r="M521" s="3"/>
      <c r="N521" s="3"/>
      <c r="P521" s="3"/>
      <c r="Q521"/>
    </row>
    <row r="522" spans="12:17" ht="12.75">
      <c r="L522" s="3"/>
      <c r="M522" s="3"/>
      <c r="N522" s="3"/>
      <c r="P522" s="3"/>
      <c r="Q522"/>
    </row>
    <row r="523" spans="12:17" ht="12.75">
      <c r="L523" s="3"/>
      <c r="M523" s="3"/>
      <c r="N523" s="3"/>
      <c r="P523" s="3"/>
      <c r="Q523"/>
    </row>
    <row r="524" spans="12:17" ht="12.75">
      <c r="L524" s="3"/>
      <c r="M524" s="3"/>
      <c r="N524" s="3"/>
      <c r="P524" s="3"/>
      <c r="Q524"/>
    </row>
    <row r="525" spans="12:17" ht="12.75">
      <c r="L525" s="3"/>
      <c r="M525" s="3"/>
      <c r="N525" s="3"/>
      <c r="P525" s="3"/>
      <c r="Q525"/>
    </row>
    <row r="526" spans="12:17" ht="12.75">
      <c r="L526" s="3"/>
      <c r="M526" s="3"/>
      <c r="N526" s="3"/>
      <c r="P526" s="3"/>
      <c r="Q526"/>
    </row>
    <row r="527" spans="12:17" ht="12.75">
      <c r="L527" s="3"/>
      <c r="M527" s="3"/>
      <c r="N527" s="3"/>
      <c r="P527" s="3"/>
      <c r="Q527"/>
    </row>
    <row r="528" spans="12:17" ht="12.75">
      <c r="L528" s="3"/>
      <c r="M528" s="3"/>
      <c r="N528" s="3"/>
      <c r="P528" s="3"/>
      <c r="Q528"/>
    </row>
    <row r="529" spans="12:17" ht="12.75">
      <c r="L529" s="3"/>
      <c r="M529" s="3"/>
      <c r="N529" s="3"/>
      <c r="P529" s="3"/>
      <c r="Q529"/>
    </row>
    <row r="530" spans="12:17" ht="12.75">
      <c r="L530" s="3"/>
      <c r="M530" s="3"/>
      <c r="N530" s="3"/>
      <c r="P530" s="3"/>
      <c r="Q530"/>
    </row>
    <row r="531" spans="12:17" ht="12.75">
      <c r="L531" s="3"/>
      <c r="M531" s="3"/>
      <c r="N531" s="3"/>
      <c r="P531" s="3"/>
      <c r="Q531"/>
    </row>
    <row r="532" spans="12:17" ht="12.75">
      <c r="L532" s="3"/>
      <c r="M532" s="3"/>
      <c r="N532" s="3"/>
      <c r="P532" s="3"/>
      <c r="Q532"/>
    </row>
    <row r="533" spans="12:17" ht="12.75">
      <c r="L533" s="3"/>
      <c r="M533" s="3"/>
      <c r="N533" s="3"/>
      <c r="P533" s="3"/>
      <c r="Q533"/>
    </row>
    <row r="534" spans="12:17" ht="12.75">
      <c r="L534" s="3"/>
      <c r="M534" s="3"/>
      <c r="N534" s="3"/>
      <c r="P534" s="3"/>
      <c r="Q534"/>
    </row>
    <row r="535" spans="12:17" ht="12.75">
      <c r="L535" s="3"/>
      <c r="M535" s="3"/>
      <c r="N535" s="3"/>
      <c r="P535" s="3"/>
      <c r="Q535"/>
    </row>
    <row r="536" spans="12:17" ht="12.75">
      <c r="L536" s="3"/>
      <c r="M536" s="3"/>
      <c r="N536" s="3"/>
      <c r="P536" s="3"/>
      <c r="Q536"/>
    </row>
    <row r="537" spans="12:17" ht="12.75">
      <c r="L537" s="3"/>
      <c r="M537" s="3"/>
      <c r="N537" s="3"/>
      <c r="P537" s="3"/>
      <c r="Q537"/>
    </row>
    <row r="538" spans="12:17" ht="12.75">
      <c r="L538" s="3"/>
      <c r="M538" s="3"/>
      <c r="N538" s="3"/>
      <c r="P538" s="3"/>
      <c r="Q538"/>
    </row>
    <row r="539" spans="12:17" ht="12.75">
      <c r="L539" s="3"/>
      <c r="M539" s="3"/>
      <c r="N539" s="3"/>
      <c r="P539" s="3"/>
      <c r="Q539"/>
    </row>
    <row r="540" spans="12:17" ht="12.75">
      <c r="L540" s="3"/>
      <c r="M540" s="3"/>
      <c r="N540" s="3"/>
      <c r="P540" s="3"/>
      <c r="Q540"/>
    </row>
    <row r="541" spans="12:17" ht="12.75">
      <c r="L541" s="3"/>
      <c r="M541" s="3"/>
      <c r="N541" s="3"/>
      <c r="P541" s="3"/>
      <c r="Q541"/>
    </row>
    <row r="542" spans="12:17" ht="12.75">
      <c r="L542" s="3"/>
      <c r="M542" s="3"/>
      <c r="N542" s="3"/>
      <c r="P542" s="3"/>
      <c r="Q542"/>
    </row>
    <row r="543" spans="12:17" ht="12.75">
      <c r="L543" s="3"/>
      <c r="M543" s="3"/>
      <c r="N543" s="3"/>
      <c r="P543" s="3"/>
      <c r="Q543"/>
    </row>
    <row r="544" spans="12:17" ht="12.75">
      <c r="L544" s="3"/>
      <c r="M544" s="3"/>
      <c r="N544" s="3"/>
      <c r="P544" s="3"/>
      <c r="Q544"/>
    </row>
    <row r="545" spans="12:17" ht="12.75">
      <c r="L545" s="3"/>
      <c r="M545" s="3"/>
      <c r="N545" s="3"/>
      <c r="P545" s="3"/>
      <c r="Q545"/>
    </row>
    <row r="546" spans="12:17" ht="12.75">
      <c r="L546" s="3"/>
      <c r="M546" s="3"/>
      <c r="N546" s="3"/>
      <c r="P546" s="3"/>
      <c r="Q546"/>
    </row>
    <row r="547" spans="12:17" ht="12.75">
      <c r="L547" s="3"/>
      <c r="M547" s="3"/>
      <c r="N547" s="3"/>
      <c r="P547" s="3"/>
      <c r="Q547"/>
    </row>
    <row r="548" spans="12:17" ht="12.75">
      <c r="L548" s="3"/>
      <c r="M548" s="3"/>
      <c r="N548" s="3"/>
      <c r="P548" s="3"/>
      <c r="Q548"/>
    </row>
    <row r="549" spans="12:17" ht="12.75">
      <c r="L549" s="3"/>
      <c r="M549" s="3"/>
      <c r="N549" s="3"/>
      <c r="P549" s="3"/>
      <c r="Q549"/>
    </row>
    <row r="550" spans="12:17" ht="12.75">
      <c r="L550" s="3"/>
      <c r="M550" s="3"/>
      <c r="N550" s="3"/>
      <c r="P550" s="3"/>
      <c r="Q550"/>
    </row>
    <row r="551" spans="12:17" ht="12.75">
      <c r="L551" s="3"/>
      <c r="M551" s="3"/>
      <c r="N551" s="3"/>
      <c r="P551" s="3"/>
      <c r="Q551"/>
    </row>
    <row r="552" spans="12:17" ht="12.75">
      <c r="L552" s="3"/>
      <c r="M552" s="3"/>
      <c r="N552" s="3"/>
      <c r="P552" s="3"/>
      <c r="Q552"/>
    </row>
    <row r="553" spans="12:17" ht="12.75">
      <c r="L553" s="3"/>
      <c r="M553" s="3"/>
      <c r="N553" s="3"/>
      <c r="P553" s="3"/>
      <c r="Q553"/>
    </row>
    <row r="554" spans="12:17" ht="12.75">
      <c r="L554" s="3"/>
      <c r="M554" s="3"/>
      <c r="N554" s="3"/>
      <c r="P554" s="3"/>
      <c r="Q554"/>
    </row>
    <row r="555" spans="12:17" ht="12.75">
      <c r="L555" s="3"/>
      <c r="M555" s="3"/>
      <c r="N555" s="3"/>
      <c r="P555" s="3"/>
      <c r="Q555"/>
    </row>
    <row r="556" spans="12:17" ht="12.75">
      <c r="L556" s="3"/>
      <c r="M556" s="3"/>
      <c r="N556" s="3"/>
      <c r="P556" s="3"/>
      <c r="Q556"/>
    </row>
    <row r="557" spans="12:17" ht="12.75">
      <c r="L557" s="3"/>
      <c r="M557" s="3"/>
      <c r="N557" s="3"/>
      <c r="P557" s="3"/>
      <c r="Q557"/>
    </row>
    <row r="558" spans="12:17" ht="12.75">
      <c r="L558" s="3"/>
      <c r="M558" s="3"/>
      <c r="N558" s="3"/>
      <c r="P558" s="3"/>
      <c r="Q558"/>
    </row>
    <row r="559" spans="12:17" ht="12.75">
      <c r="L559" s="3"/>
      <c r="M559" s="3"/>
      <c r="N559" s="3"/>
      <c r="P559" s="3"/>
      <c r="Q559"/>
    </row>
    <row r="560" spans="12:17" ht="12.75">
      <c r="L560" s="3"/>
      <c r="M560" s="3"/>
      <c r="N560" s="3"/>
      <c r="P560" s="3"/>
      <c r="Q560"/>
    </row>
    <row r="561" spans="12:17" ht="12.75">
      <c r="L561" s="3"/>
      <c r="M561" s="3"/>
      <c r="N561" s="3"/>
      <c r="P561" s="3"/>
      <c r="Q561"/>
    </row>
    <row r="562" spans="12:17" ht="12.75">
      <c r="L562" s="3"/>
      <c r="M562" s="3"/>
      <c r="N562" s="3"/>
      <c r="P562" s="3"/>
      <c r="Q562"/>
    </row>
    <row r="563" spans="12:17" ht="12.75">
      <c r="L563" s="3"/>
      <c r="M563" s="3"/>
      <c r="N563" s="3"/>
      <c r="P563" s="3"/>
      <c r="Q563"/>
    </row>
    <row r="564" spans="12:17" ht="12.75">
      <c r="L564" s="3"/>
      <c r="M564" s="3"/>
      <c r="N564" s="3"/>
      <c r="P564" s="3"/>
      <c r="Q564"/>
    </row>
    <row r="565" spans="12:17" ht="12.75">
      <c r="L565" s="3"/>
      <c r="M565" s="3"/>
      <c r="N565" s="3"/>
      <c r="P565" s="3"/>
      <c r="Q565"/>
    </row>
    <row r="566" spans="12:17" ht="12.75">
      <c r="L566" s="3"/>
      <c r="M566" s="3"/>
      <c r="N566" s="3"/>
      <c r="P566" s="3"/>
      <c r="Q566"/>
    </row>
    <row r="567" spans="12:17" ht="12.75">
      <c r="L567" s="3"/>
      <c r="M567" s="3"/>
      <c r="N567" s="3"/>
      <c r="P567" s="3"/>
      <c r="Q567"/>
    </row>
    <row r="568" spans="12:17" ht="12.75">
      <c r="L568" s="3"/>
      <c r="M568" s="3"/>
      <c r="N568" s="3"/>
      <c r="P568" s="3"/>
      <c r="Q568"/>
    </row>
    <row r="569" spans="12:17" ht="12.75">
      <c r="L569" s="3"/>
      <c r="M569" s="3"/>
      <c r="N569" s="3"/>
      <c r="P569" s="3"/>
      <c r="Q569"/>
    </row>
    <row r="570" spans="12:17" ht="12.75">
      <c r="L570" s="3"/>
      <c r="M570" s="3"/>
      <c r="N570" s="3"/>
      <c r="P570" s="3"/>
      <c r="Q570"/>
    </row>
    <row r="571" spans="12:17" ht="12.75">
      <c r="L571" s="3"/>
      <c r="M571" s="3"/>
      <c r="N571" s="3"/>
      <c r="P571" s="3"/>
      <c r="Q571"/>
    </row>
    <row r="572" spans="12:17" ht="12.75">
      <c r="L572" s="3"/>
      <c r="M572" s="3"/>
      <c r="N572" s="3"/>
      <c r="P572" s="3"/>
      <c r="Q572"/>
    </row>
    <row r="573" spans="12:17" ht="12.75">
      <c r="L573" s="3"/>
      <c r="M573" s="3"/>
      <c r="N573" s="3"/>
      <c r="P573" s="3"/>
      <c r="Q573"/>
    </row>
    <row r="574" spans="12:17" ht="12.75">
      <c r="L574" s="3"/>
      <c r="M574" s="3"/>
      <c r="N574" s="3"/>
      <c r="P574" s="3"/>
      <c r="Q574"/>
    </row>
    <row r="575" spans="12:17" ht="12.75">
      <c r="L575" s="3"/>
      <c r="M575" s="3"/>
      <c r="N575" s="3"/>
      <c r="P575" s="3"/>
      <c r="Q575"/>
    </row>
    <row r="576" spans="12:17" ht="12.75">
      <c r="L576" s="3"/>
      <c r="M576" s="3"/>
      <c r="N576" s="3"/>
      <c r="P576" s="3"/>
      <c r="Q576"/>
    </row>
    <row r="577" spans="12:17" ht="12.75">
      <c r="L577" s="3"/>
      <c r="M577" s="3"/>
      <c r="N577" s="3"/>
      <c r="P577" s="3"/>
      <c r="Q577"/>
    </row>
    <row r="578" spans="12:17" ht="12.75">
      <c r="L578" s="3"/>
      <c r="M578" s="3"/>
      <c r="N578" s="3"/>
      <c r="P578" s="3"/>
      <c r="Q578"/>
    </row>
    <row r="579" spans="12:17" ht="12.75">
      <c r="L579" s="3"/>
      <c r="M579" s="3"/>
      <c r="N579" s="3"/>
      <c r="P579" s="3"/>
      <c r="Q579"/>
    </row>
    <row r="580" spans="12:17" ht="12.75">
      <c r="L580" s="3"/>
      <c r="M580" s="3"/>
      <c r="N580" s="3"/>
      <c r="P580" s="3"/>
      <c r="Q580"/>
    </row>
    <row r="581" spans="12:17" ht="12.75">
      <c r="L581" s="3"/>
      <c r="M581" s="3"/>
      <c r="N581" s="3"/>
      <c r="P581" s="3"/>
      <c r="Q581"/>
    </row>
    <row r="582" spans="12:17" ht="12.75">
      <c r="L582" s="3"/>
      <c r="M582" s="3"/>
      <c r="N582" s="3"/>
      <c r="P582" s="3"/>
      <c r="Q582"/>
    </row>
    <row r="583" spans="12:17" ht="12.75">
      <c r="L583" s="3"/>
      <c r="M583" s="3"/>
      <c r="N583" s="3"/>
      <c r="P583" s="3"/>
      <c r="Q583"/>
    </row>
    <row r="584" spans="12:17" ht="12.75">
      <c r="L584" s="3"/>
      <c r="M584" s="3"/>
      <c r="N584" s="3"/>
      <c r="P584" s="3"/>
      <c r="Q584"/>
    </row>
    <row r="585" spans="12:17" ht="12.75">
      <c r="L585" s="3"/>
      <c r="M585" s="3"/>
      <c r="N585" s="3"/>
      <c r="P585" s="3"/>
      <c r="Q585"/>
    </row>
    <row r="586" spans="12:17" ht="12.75">
      <c r="L586" s="3"/>
      <c r="M586" s="3"/>
      <c r="N586" s="3"/>
      <c r="P586" s="3"/>
      <c r="Q586"/>
    </row>
    <row r="587" spans="12:17" ht="12.75">
      <c r="L587" s="3"/>
      <c r="M587" s="3"/>
      <c r="N587" s="3"/>
      <c r="P587" s="3"/>
      <c r="Q587"/>
    </row>
    <row r="588" spans="12:17" ht="12.75">
      <c r="L588" s="3"/>
      <c r="M588" s="3"/>
      <c r="N588" s="3"/>
      <c r="P588" s="3"/>
      <c r="Q588"/>
    </row>
    <row r="589" spans="12:17" ht="12.75">
      <c r="L589" s="3"/>
      <c r="M589" s="3"/>
      <c r="N589" s="3"/>
      <c r="P589" s="3"/>
      <c r="Q589"/>
    </row>
    <row r="590" spans="12:17" ht="12.75">
      <c r="L590" s="3"/>
      <c r="M590" s="3"/>
      <c r="N590" s="3"/>
      <c r="P590" s="3"/>
      <c r="Q590"/>
    </row>
    <row r="591" spans="12:17" ht="12.75">
      <c r="L591" s="3"/>
      <c r="M591" s="3"/>
      <c r="N591" s="3"/>
      <c r="P591" s="3"/>
      <c r="Q591"/>
    </row>
    <row r="592" spans="12:17" ht="12.75">
      <c r="L592" s="3"/>
      <c r="M592" s="3"/>
      <c r="N592" s="3"/>
      <c r="P592" s="3"/>
      <c r="Q592"/>
    </row>
    <row r="593" spans="12:17" ht="12.75">
      <c r="L593" s="3"/>
      <c r="M593" s="3"/>
      <c r="N593" s="3"/>
      <c r="P593" s="3"/>
      <c r="Q593"/>
    </row>
    <row r="594" spans="12:17" ht="12.75">
      <c r="L594" s="3"/>
      <c r="M594" s="3"/>
      <c r="N594" s="3"/>
      <c r="P594" s="3"/>
      <c r="Q594"/>
    </row>
    <row r="595" spans="12:17" ht="12.75">
      <c r="L595" s="3"/>
      <c r="M595" s="3"/>
      <c r="N595" s="3"/>
      <c r="P595" s="3"/>
      <c r="Q595"/>
    </row>
    <row r="596" spans="12:17" ht="12.75">
      <c r="L596" s="3"/>
      <c r="M596" s="3"/>
      <c r="N596" s="3"/>
      <c r="P596" s="3"/>
      <c r="Q596"/>
    </row>
    <row r="597" spans="12:17" ht="12.75">
      <c r="L597" s="3"/>
      <c r="M597" s="3"/>
      <c r="N597" s="3"/>
      <c r="P597" s="3"/>
      <c r="Q597"/>
    </row>
    <row r="598" spans="12:17" ht="12.75">
      <c r="L598" s="3"/>
      <c r="M598" s="3"/>
      <c r="N598" s="3"/>
      <c r="P598" s="3"/>
      <c r="Q598"/>
    </row>
    <row r="599" spans="12:17" ht="12.75">
      <c r="L599" s="3"/>
      <c r="M599" s="3"/>
      <c r="N599" s="3"/>
      <c r="P599" s="3"/>
      <c r="Q599"/>
    </row>
    <row r="600" spans="12:17" ht="12.75">
      <c r="L600" s="3"/>
      <c r="M600" s="3"/>
      <c r="N600" s="3"/>
      <c r="P600" s="3"/>
      <c r="Q600"/>
    </row>
    <row r="601" spans="12:17" ht="12.75">
      <c r="L601" s="3"/>
      <c r="M601" s="3"/>
      <c r="N601" s="3"/>
      <c r="P601" s="3"/>
      <c r="Q601"/>
    </row>
    <row r="602" spans="12:17" ht="12.75">
      <c r="L602" s="3"/>
      <c r="M602" s="3"/>
      <c r="N602" s="3"/>
      <c r="P602" s="3"/>
      <c r="Q602"/>
    </row>
    <row r="603" spans="12:17" ht="12.75">
      <c r="L603" s="3"/>
      <c r="M603" s="3"/>
      <c r="N603" s="3"/>
      <c r="P603" s="3"/>
      <c r="Q603"/>
    </row>
    <row r="604" spans="12:17" ht="12.75">
      <c r="L604" s="3"/>
      <c r="M604" s="3"/>
      <c r="N604" s="3"/>
      <c r="P604" s="3"/>
      <c r="Q604"/>
    </row>
    <row r="605" spans="12:17" ht="12.75">
      <c r="L605" s="3"/>
      <c r="M605" s="3"/>
      <c r="N605" s="3"/>
      <c r="P605" s="3"/>
      <c r="Q605"/>
    </row>
    <row r="606" spans="12:17" ht="12.75">
      <c r="L606" s="3"/>
      <c r="M606" s="3"/>
      <c r="N606" s="3"/>
      <c r="P606" s="3"/>
      <c r="Q606"/>
    </row>
    <row r="607" spans="12:17" ht="12.75">
      <c r="L607" s="3"/>
      <c r="M607" s="3"/>
      <c r="N607" s="3"/>
      <c r="P607" s="3"/>
      <c r="Q607"/>
    </row>
    <row r="608" spans="12:17" ht="12.75">
      <c r="L608" s="3"/>
      <c r="M608" s="3"/>
      <c r="N608" s="3"/>
      <c r="P608" s="3"/>
      <c r="Q608"/>
    </row>
    <row r="609" spans="12:17" ht="12.75">
      <c r="L609" s="3"/>
      <c r="M609" s="3"/>
      <c r="N609" s="3"/>
      <c r="P609" s="3"/>
      <c r="Q609"/>
    </row>
    <row r="610" spans="12:17" ht="12.75">
      <c r="L610" s="3"/>
      <c r="M610" s="3"/>
      <c r="N610" s="3"/>
      <c r="P610" s="3"/>
      <c r="Q610"/>
    </row>
    <row r="611" spans="12:17" ht="12.75">
      <c r="L611" s="3"/>
      <c r="M611" s="3"/>
      <c r="N611" s="3"/>
      <c r="P611" s="3"/>
      <c r="Q611"/>
    </row>
    <row r="612" spans="12:17" ht="12.75">
      <c r="L612" s="3"/>
      <c r="M612" s="3"/>
      <c r="N612" s="3"/>
      <c r="P612" s="3"/>
      <c r="Q612"/>
    </row>
    <row r="613" spans="12:17" ht="12.75">
      <c r="L613" s="3"/>
      <c r="M613" s="3"/>
      <c r="N613" s="3"/>
      <c r="P613" s="3"/>
      <c r="Q613"/>
    </row>
    <row r="614" spans="12:17" ht="12.75">
      <c r="L614" s="3"/>
      <c r="M614" s="3"/>
      <c r="N614" s="3"/>
      <c r="P614" s="3"/>
      <c r="Q614"/>
    </row>
    <row r="615" spans="12:17" ht="12.75">
      <c r="L615" s="3"/>
      <c r="M615" s="3"/>
      <c r="N615" s="3"/>
      <c r="P615" s="3"/>
      <c r="Q615"/>
    </row>
    <row r="616" spans="12:17" ht="12.75">
      <c r="L616" s="3"/>
      <c r="M616" s="3"/>
      <c r="N616" s="3"/>
      <c r="P616" s="3"/>
      <c r="Q616"/>
    </row>
    <row r="617" spans="12:17" ht="12.75">
      <c r="L617" s="3"/>
      <c r="M617" s="3"/>
      <c r="N617" s="3"/>
      <c r="P617" s="3"/>
      <c r="Q617"/>
    </row>
    <row r="618" spans="12:17" ht="12.75">
      <c r="L618" s="3"/>
      <c r="M618" s="3"/>
      <c r="N618" s="3"/>
      <c r="P618" s="3"/>
      <c r="Q618"/>
    </row>
    <row r="619" spans="12:17" ht="12.75">
      <c r="L619" s="3"/>
      <c r="M619" s="3"/>
      <c r="N619" s="3"/>
      <c r="P619" s="3"/>
      <c r="Q619"/>
    </row>
    <row r="620" spans="12:17" ht="12.75">
      <c r="L620" s="3"/>
      <c r="M620" s="3"/>
      <c r="N620" s="3"/>
      <c r="P620" s="3"/>
      <c r="Q620"/>
    </row>
    <row r="621" spans="12:17" ht="12.75">
      <c r="L621" s="3"/>
      <c r="M621" s="3"/>
      <c r="N621" s="3"/>
      <c r="P621" s="3"/>
      <c r="Q621"/>
    </row>
    <row r="622" spans="12:17" ht="12.75">
      <c r="L622" s="3"/>
      <c r="M622" s="3"/>
      <c r="N622" s="3"/>
      <c r="P622" s="3"/>
      <c r="Q622"/>
    </row>
    <row r="623" spans="12:17" ht="12.75">
      <c r="L623" s="3"/>
      <c r="M623" s="3"/>
      <c r="N623" s="3"/>
      <c r="P623" s="3"/>
      <c r="Q623"/>
    </row>
    <row r="624" spans="12:17" ht="12.75">
      <c r="L624" s="3"/>
      <c r="M624" s="3"/>
      <c r="N624" s="3"/>
      <c r="P624" s="3"/>
      <c r="Q624"/>
    </row>
    <row r="625" spans="12:17" ht="12.75">
      <c r="L625" s="3"/>
      <c r="M625" s="3"/>
      <c r="N625" s="3"/>
      <c r="P625" s="3"/>
      <c r="Q625"/>
    </row>
    <row r="626" spans="12:17" ht="12.75">
      <c r="L626" s="3"/>
      <c r="M626" s="3"/>
      <c r="N626" s="3"/>
      <c r="P626" s="3"/>
      <c r="Q626"/>
    </row>
    <row r="627" spans="12:17" ht="12.75">
      <c r="L627" s="3"/>
      <c r="M627" s="3"/>
      <c r="N627" s="3"/>
      <c r="P627" s="3"/>
      <c r="Q627"/>
    </row>
    <row r="628" spans="12:17" ht="12.75">
      <c r="L628" s="3"/>
      <c r="M628" s="3"/>
      <c r="N628" s="3"/>
      <c r="P628" s="3"/>
      <c r="Q628"/>
    </row>
    <row r="629" spans="12:17" ht="12.75">
      <c r="L629" s="3"/>
      <c r="M629" s="3"/>
      <c r="N629" s="3"/>
      <c r="P629" s="3"/>
      <c r="Q629"/>
    </row>
    <row r="630" spans="12:17" ht="12.75">
      <c r="L630" s="3"/>
      <c r="M630" s="3"/>
      <c r="N630" s="3"/>
      <c r="P630" s="3"/>
      <c r="Q630"/>
    </row>
    <row r="631" spans="12:17" ht="12.75">
      <c r="L631" s="3"/>
      <c r="M631" s="3"/>
      <c r="N631" s="3"/>
      <c r="P631" s="3"/>
      <c r="Q631"/>
    </row>
    <row r="632" spans="12:17" ht="12.75">
      <c r="L632" s="3"/>
      <c r="M632" s="3"/>
      <c r="N632" s="3"/>
      <c r="P632" s="3"/>
      <c r="Q632"/>
    </row>
  </sheetData>
  <sheetProtection/>
  <mergeCells count="20">
    <mergeCell ref="A2:V2"/>
    <mergeCell ref="N4:P4"/>
    <mergeCell ref="Q4:S4"/>
    <mergeCell ref="T4:V4"/>
    <mergeCell ref="B5:D5"/>
    <mergeCell ref="H3:L4"/>
    <mergeCell ref="N3:W3"/>
    <mergeCell ref="B13:D13"/>
    <mergeCell ref="B16:D16"/>
    <mergeCell ref="B7:D7"/>
    <mergeCell ref="B8:D8"/>
    <mergeCell ref="B9:D9"/>
    <mergeCell ref="B10:D10"/>
    <mergeCell ref="B11:D11"/>
    <mergeCell ref="A18:G18"/>
    <mergeCell ref="B25:T25"/>
    <mergeCell ref="A19:G19"/>
    <mergeCell ref="B22:T22"/>
    <mergeCell ref="B23:T23"/>
    <mergeCell ref="B24:T24"/>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FFF00"/>
  </sheetPr>
  <dimension ref="A3:T72"/>
  <sheetViews>
    <sheetView zoomScalePageLayoutView="0" workbookViewId="0" topLeftCell="B1">
      <pane xSplit="7" ySplit="9" topLeftCell="I10" activePane="bottomRight" state="frozen"/>
      <selection pane="topLeft" activeCell="B1" sqref="B1"/>
      <selection pane="topRight" activeCell="I1" sqref="I1"/>
      <selection pane="bottomLeft" activeCell="B10" sqref="B10"/>
      <selection pane="bottomRight" activeCell="A4" sqref="A4:F4"/>
    </sheetView>
  </sheetViews>
  <sheetFormatPr defaultColWidth="9.140625" defaultRowHeight="12.75"/>
  <cols>
    <col min="1" max="1" width="26.140625" style="0" customWidth="1"/>
    <col min="2" max="2" width="14.28125" style="0" customWidth="1"/>
    <col min="3" max="3" width="10.8515625" style="0" customWidth="1"/>
    <col min="4" max="4" width="7.421875" style="0" customWidth="1"/>
    <col min="5" max="5" width="10.7109375" style="0" customWidth="1"/>
    <col min="6" max="6" width="32.57421875" style="0" customWidth="1"/>
    <col min="7" max="7" width="13.421875" style="0" customWidth="1"/>
    <col min="8" max="8" width="13.28125" style="0" customWidth="1"/>
    <col min="9" max="9" width="13.140625" style="0" customWidth="1"/>
    <col min="10" max="11" width="13.421875" style="0" customWidth="1"/>
    <col min="12" max="12" width="13.57421875" style="0" customWidth="1"/>
    <col min="13" max="13" width="13.28125" style="0" customWidth="1"/>
    <col min="14" max="14" width="13.00390625" style="0" customWidth="1"/>
    <col min="15" max="15" width="12.421875" style="0" customWidth="1"/>
    <col min="16" max="16" width="13.8515625" style="0" customWidth="1"/>
    <col min="17" max="17" width="12.57421875" style="0" customWidth="1"/>
    <col min="18" max="18" width="13.28125" style="0" customWidth="1"/>
    <col min="19" max="19" width="12.8515625" style="0" customWidth="1"/>
    <col min="20" max="20" width="0.2890625" style="0" customWidth="1"/>
  </cols>
  <sheetData>
    <row r="2" ht="13.5" thickBot="1"/>
    <row r="3" spans="1:20" ht="33.75" customHeight="1" thickBot="1">
      <c r="A3" s="2" t="s">
        <v>111</v>
      </c>
      <c r="B3" s="2"/>
      <c r="C3" s="2"/>
      <c r="D3" s="2"/>
      <c r="E3" s="2"/>
      <c r="F3" s="2"/>
      <c r="G3" s="1170" t="s">
        <v>699</v>
      </c>
      <c r="H3" s="1171"/>
      <c r="I3" s="1172"/>
      <c r="J3" s="1173" t="s">
        <v>698</v>
      </c>
      <c r="K3" s="1174"/>
      <c r="L3" s="1174"/>
      <c r="M3" s="1174"/>
      <c r="N3" s="1174"/>
      <c r="O3" s="1174"/>
      <c r="P3" s="1174"/>
      <c r="Q3" s="1175"/>
      <c r="R3" s="219"/>
      <c r="S3" s="219"/>
      <c r="T3" s="219"/>
    </row>
    <row r="4" spans="1:20" ht="19.5" customHeight="1" thickBot="1">
      <c r="A4" s="1195" t="s">
        <v>42</v>
      </c>
      <c r="B4" s="1196"/>
      <c r="C4" s="1196"/>
      <c r="D4" s="1196"/>
      <c r="E4" s="1196"/>
      <c r="F4" s="1197"/>
      <c r="G4" s="924" t="s">
        <v>369</v>
      </c>
      <c r="H4" s="583" t="s">
        <v>462</v>
      </c>
      <c r="I4" s="583" t="s">
        <v>671</v>
      </c>
      <c r="J4" s="1234" t="s">
        <v>462</v>
      </c>
      <c r="K4" s="1235"/>
      <c r="L4" s="1235"/>
      <c r="M4" s="1236"/>
      <c r="N4" s="1167" t="s">
        <v>671</v>
      </c>
      <c r="O4" s="1168"/>
      <c r="P4" s="1169"/>
      <c r="Q4" s="1179" t="s">
        <v>702</v>
      </c>
      <c r="R4" s="1180"/>
      <c r="S4" s="1180"/>
      <c r="T4" s="1181" t="s">
        <v>373</v>
      </c>
    </row>
    <row r="5" spans="1:20" ht="53.25" customHeight="1" thickBot="1">
      <c r="A5" s="1183" t="s">
        <v>707</v>
      </c>
      <c r="B5" s="1184"/>
      <c r="C5" s="1184"/>
      <c r="D5" s="1184"/>
      <c r="E5" s="1184"/>
      <c r="F5" s="1185"/>
      <c r="G5" s="227" t="s">
        <v>114</v>
      </c>
      <c r="H5" s="925" t="s">
        <v>700</v>
      </c>
      <c r="I5" s="925" t="s">
        <v>701</v>
      </c>
      <c r="J5" s="584" t="s">
        <v>99</v>
      </c>
      <c r="K5" s="584" t="s">
        <v>99</v>
      </c>
      <c r="L5" s="585" t="s">
        <v>465</v>
      </c>
      <c r="M5" s="586" t="s">
        <v>100</v>
      </c>
      <c r="N5" s="584" t="s">
        <v>99</v>
      </c>
      <c r="O5" s="587" t="s">
        <v>98</v>
      </c>
      <c r="P5" s="586" t="s">
        <v>100</v>
      </c>
      <c r="Q5" s="584" t="s">
        <v>99</v>
      </c>
      <c r="R5" s="587" t="s">
        <v>374</v>
      </c>
      <c r="S5" s="586" t="s">
        <v>100</v>
      </c>
      <c r="T5" s="1182"/>
    </row>
    <row r="6" spans="1:20" ht="22.5" customHeight="1" thickBot="1">
      <c r="A6" s="745"/>
      <c r="B6" s="746"/>
      <c r="C6" s="746"/>
      <c r="D6" s="746"/>
      <c r="E6" s="746"/>
      <c r="F6" s="747"/>
      <c r="G6" s="587">
        <f>G7</f>
        <v>16500000</v>
      </c>
      <c r="H6" s="587">
        <f>H7</f>
        <v>20863000</v>
      </c>
      <c r="I6" s="587">
        <f>I7</f>
        <v>22132000</v>
      </c>
      <c r="J6" s="883"/>
      <c r="K6" s="886"/>
      <c r="L6" s="887">
        <v>20863000</v>
      </c>
      <c r="M6" s="885"/>
      <c r="N6" s="886"/>
      <c r="O6" s="887">
        <v>22132000</v>
      </c>
      <c r="P6" s="885"/>
      <c r="Q6" s="886"/>
      <c r="R6" s="887">
        <v>22132000</v>
      </c>
      <c r="S6" s="884"/>
      <c r="T6" s="748"/>
    </row>
    <row r="7" spans="1:20" ht="25.5" customHeight="1" thickBot="1">
      <c r="A7" s="1189" t="s">
        <v>43</v>
      </c>
      <c r="B7" s="1190"/>
      <c r="C7" s="1190"/>
      <c r="D7" s="1190"/>
      <c r="E7" s="1190"/>
      <c r="F7" s="1191"/>
      <c r="G7" s="590">
        <f>G11+G15+G19+G26+G36+G40+G44</f>
        <v>16500000</v>
      </c>
      <c r="H7" s="590">
        <f>H11+H15+H19+H26+H36+H40+H44</f>
        <v>20863000</v>
      </c>
      <c r="I7" s="590">
        <f>I11+I15+I19+I26+I36+I40+I44</f>
        <v>22132000</v>
      </c>
      <c r="J7" s="13">
        <f aca="true" t="shared" si="0" ref="J7:S7">J9</f>
        <v>0</v>
      </c>
      <c r="K7" s="13">
        <f>K9</f>
        <v>0</v>
      </c>
      <c r="L7" s="13">
        <f t="shared" si="0"/>
        <v>0</v>
      </c>
      <c r="M7" s="13">
        <f>M9</f>
        <v>0</v>
      </c>
      <c r="N7" s="13">
        <f>N9</f>
        <v>0</v>
      </c>
      <c r="O7" s="13">
        <f t="shared" si="0"/>
        <v>0</v>
      </c>
      <c r="P7" s="13">
        <f t="shared" si="0"/>
        <v>0</v>
      </c>
      <c r="Q7" s="13">
        <f t="shared" si="0"/>
        <v>0</v>
      </c>
      <c r="R7" s="13">
        <f t="shared" si="0"/>
        <v>0</v>
      </c>
      <c r="S7" s="13">
        <f t="shared" si="0"/>
        <v>0</v>
      </c>
      <c r="T7" s="6" t="e">
        <f>#REF!+#REF!+#REF!+T9+#REF!</f>
        <v>#REF!</v>
      </c>
    </row>
    <row r="8" spans="1:20" ht="15.75" thickBot="1">
      <c r="A8" s="8"/>
      <c r="B8" s="8"/>
      <c r="C8" s="12"/>
      <c r="D8" s="12"/>
      <c r="E8" s="12"/>
      <c r="F8" s="12"/>
      <c r="G8" s="591"/>
      <c r="H8" s="591"/>
      <c r="I8" s="591"/>
      <c r="J8" s="233"/>
      <c r="K8" s="233"/>
      <c r="L8" s="233"/>
      <c r="M8" s="233"/>
      <c r="N8" s="233"/>
      <c r="O8" s="233"/>
      <c r="P8" s="233"/>
      <c r="Q8" s="233"/>
      <c r="R8" s="233"/>
      <c r="S8" s="233"/>
      <c r="T8" s="233"/>
    </row>
    <row r="9" spans="1:20" ht="21.75" customHeight="1" thickBot="1">
      <c r="A9" s="600"/>
      <c r="B9" s="1192" t="s">
        <v>88</v>
      </c>
      <c r="C9" s="1193"/>
      <c r="D9" s="1193"/>
      <c r="E9" s="1193"/>
      <c r="F9" s="1194"/>
      <c r="G9" s="592">
        <f>G11+G15+G19+G26+G36+G40+G44</f>
        <v>16500000</v>
      </c>
      <c r="H9" s="592">
        <f>H11+H15+H19+H26+H36+H40+H44</f>
        <v>20863000</v>
      </c>
      <c r="I9" s="592">
        <f>I11+I15+I19+I26+I36+I40+I44</f>
        <v>22132000</v>
      </c>
      <c r="J9" s="11">
        <f aca="true" t="shared" si="1" ref="J9:S9">J10+J14+J18+J25+J31+J35</f>
        <v>0</v>
      </c>
      <c r="K9" s="11">
        <f>K10+K14+K18+K25+K31+K35</f>
        <v>0</v>
      </c>
      <c r="L9" s="11">
        <f t="shared" si="1"/>
        <v>0</v>
      </c>
      <c r="M9" s="11">
        <f>J9-L9</f>
        <v>0</v>
      </c>
      <c r="N9" s="11">
        <f t="shared" si="1"/>
        <v>0</v>
      </c>
      <c r="O9" s="11">
        <f t="shared" si="1"/>
        <v>0</v>
      </c>
      <c r="P9" s="11">
        <f t="shared" si="1"/>
        <v>0</v>
      </c>
      <c r="Q9" s="11">
        <f t="shared" si="1"/>
        <v>0</v>
      </c>
      <c r="R9" s="11">
        <f t="shared" si="1"/>
        <v>0</v>
      </c>
      <c r="S9" s="11">
        <f t="shared" si="1"/>
        <v>0</v>
      </c>
      <c r="T9" s="11" t="e">
        <f>T10+T14+T18+#REF!+T25+T31+T35</f>
        <v>#REF!</v>
      </c>
    </row>
    <row r="10" spans="1:20" ht="16.5" thickBot="1">
      <c r="A10" s="1213" t="s">
        <v>681</v>
      </c>
      <c r="B10" s="1216"/>
      <c r="C10" s="1217"/>
      <c r="D10" s="1217"/>
      <c r="E10" s="1217"/>
      <c r="F10" s="1218"/>
      <c r="G10" s="593">
        <f aca="true" t="shared" si="2" ref="G10:T10">G11</f>
        <v>100000</v>
      </c>
      <c r="H10" s="593">
        <f t="shared" si="2"/>
        <v>100000</v>
      </c>
      <c r="I10" s="593">
        <f t="shared" si="2"/>
        <v>100000</v>
      </c>
      <c r="J10" s="235">
        <f t="shared" si="2"/>
        <v>0</v>
      </c>
      <c r="K10" s="234">
        <f t="shared" si="2"/>
        <v>0</v>
      </c>
      <c r="L10" s="297">
        <f t="shared" si="2"/>
        <v>0</v>
      </c>
      <c r="M10" s="236">
        <f t="shared" si="2"/>
        <v>0</v>
      </c>
      <c r="N10" s="234">
        <f t="shared" si="2"/>
        <v>0</v>
      </c>
      <c r="O10" s="234">
        <f t="shared" si="2"/>
        <v>0</v>
      </c>
      <c r="P10" s="236">
        <f t="shared" si="2"/>
        <v>0</v>
      </c>
      <c r="Q10" s="235">
        <f t="shared" si="2"/>
        <v>0</v>
      </c>
      <c r="R10" s="234">
        <f t="shared" si="2"/>
        <v>0</v>
      </c>
      <c r="S10" s="236">
        <f t="shared" si="2"/>
        <v>0</v>
      </c>
      <c r="T10" s="234" t="e">
        <f t="shared" si="2"/>
        <v>#REF!</v>
      </c>
    </row>
    <row r="11" spans="1:20" ht="31.5" customHeight="1" thickBot="1">
      <c r="A11" s="1214"/>
      <c r="B11" s="891" t="s">
        <v>248</v>
      </c>
      <c r="C11" s="891" t="s">
        <v>97</v>
      </c>
      <c r="D11" s="891">
        <v>2</v>
      </c>
      <c r="E11" s="892" t="s">
        <v>0</v>
      </c>
      <c r="F11" s="893" t="s">
        <v>1</v>
      </c>
      <c r="G11" s="595">
        <f aca="true" t="shared" si="3" ref="G11:T11">SUM(G12)</f>
        <v>100000</v>
      </c>
      <c r="H11" s="595">
        <f t="shared" si="3"/>
        <v>100000</v>
      </c>
      <c r="I11" s="595">
        <f t="shared" si="3"/>
        <v>100000</v>
      </c>
      <c r="J11" s="241">
        <f t="shared" si="3"/>
        <v>0</v>
      </c>
      <c r="K11" s="240">
        <f t="shared" si="3"/>
        <v>0</v>
      </c>
      <c r="L11" s="298">
        <f t="shared" si="3"/>
        <v>0</v>
      </c>
      <c r="M11" s="242">
        <f t="shared" si="3"/>
        <v>0</v>
      </c>
      <c r="N11" s="240">
        <f t="shared" si="3"/>
        <v>0</v>
      </c>
      <c r="O11" s="240">
        <f t="shared" si="3"/>
        <v>0</v>
      </c>
      <c r="P11" s="242">
        <f t="shared" si="3"/>
        <v>0</v>
      </c>
      <c r="Q11" s="241">
        <f t="shared" si="3"/>
        <v>0</v>
      </c>
      <c r="R11" s="240">
        <f t="shared" si="3"/>
        <v>0</v>
      </c>
      <c r="S11" s="242">
        <f t="shared" si="3"/>
        <v>0</v>
      </c>
      <c r="T11" s="229" t="e">
        <f t="shared" si="3"/>
        <v>#REF!</v>
      </c>
    </row>
    <row r="12" spans="1:20" ht="28.5" customHeight="1" thickBot="1">
      <c r="A12" s="1215"/>
      <c r="B12" s="894" t="s">
        <v>248</v>
      </c>
      <c r="C12" s="894" t="s">
        <v>97</v>
      </c>
      <c r="D12" s="894">
        <v>2</v>
      </c>
      <c r="E12" s="894" t="s">
        <v>90</v>
      </c>
      <c r="F12" s="895" t="s">
        <v>128</v>
      </c>
      <c r="G12" s="596">
        <v>100000</v>
      </c>
      <c r="H12" s="596">
        <v>100000</v>
      </c>
      <c r="I12" s="596">
        <v>100000</v>
      </c>
      <c r="J12" s="246"/>
      <c r="K12" s="888"/>
      <c r="L12" s="299"/>
      <c r="M12" s="246"/>
      <c r="N12" s="888"/>
      <c r="O12" s="245"/>
      <c r="P12" s="246">
        <f>N12-O12</f>
        <v>0</v>
      </c>
      <c r="Q12" s="246"/>
      <c r="R12" s="245"/>
      <c r="S12" s="246">
        <f>Q12-R12</f>
        <v>0</v>
      </c>
      <c r="T12" s="247" t="e">
        <f>G12+#REF!+#REF!</f>
        <v>#REF!</v>
      </c>
    </row>
    <row r="13" spans="1:20" ht="15.75" thickBot="1">
      <c r="A13" s="601"/>
      <c r="B13" s="896"/>
      <c r="C13" s="896"/>
      <c r="D13" s="896"/>
      <c r="E13" s="896"/>
      <c r="F13" s="896"/>
      <c r="G13" s="597"/>
      <c r="H13" s="597"/>
      <c r="I13" s="597"/>
      <c r="J13" s="237"/>
      <c r="K13" s="237">
        <v>0</v>
      </c>
      <c r="L13" s="237"/>
      <c r="M13" s="237"/>
      <c r="N13" s="237">
        <v>0</v>
      </c>
      <c r="O13" s="237">
        <v>0</v>
      </c>
      <c r="P13" s="237"/>
      <c r="Q13" s="237"/>
      <c r="R13" s="237">
        <v>0</v>
      </c>
      <c r="S13" s="237"/>
      <c r="T13" s="238"/>
    </row>
    <row r="14" spans="1:20" ht="17.25" customHeight="1" thickBot="1">
      <c r="A14" s="1219" t="s">
        <v>466</v>
      </c>
      <c r="B14" s="1220"/>
      <c r="C14" s="1221"/>
      <c r="D14" s="1221"/>
      <c r="E14" s="1221"/>
      <c r="F14" s="1222"/>
      <c r="G14" s="593">
        <f aca="true" t="shared" si="4" ref="G14:T14">G15</f>
        <v>5000000</v>
      </c>
      <c r="H14" s="593">
        <f t="shared" si="4"/>
        <v>12000000</v>
      </c>
      <c r="I14" s="593">
        <f t="shared" si="4"/>
        <v>13000000</v>
      </c>
      <c r="J14" s="235">
        <f t="shared" si="4"/>
        <v>0</v>
      </c>
      <c r="K14" s="234">
        <f t="shared" si="4"/>
        <v>0</v>
      </c>
      <c r="L14" s="297">
        <f t="shared" si="4"/>
        <v>0</v>
      </c>
      <c r="M14" s="236">
        <f t="shared" si="4"/>
        <v>0</v>
      </c>
      <c r="N14" s="234">
        <f t="shared" si="4"/>
        <v>0</v>
      </c>
      <c r="O14" s="234">
        <f t="shared" si="4"/>
        <v>0</v>
      </c>
      <c r="P14" s="236">
        <f t="shared" si="4"/>
        <v>0</v>
      </c>
      <c r="Q14" s="235">
        <f t="shared" si="4"/>
        <v>0</v>
      </c>
      <c r="R14" s="234">
        <f t="shared" si="4"/>
        <v>0</v>
      </c>
      <c r="S14" s="236">
        <f t="shared" si="4"/>
        <v>0</v>
      </c>
      <c r="T14" s="234" t="e">
        <f t="shared" si="4"/>
        <v>#REF!</v>
      </c>
    </row>
    <row r="15" spans="1:20" ht="34.5" customHeight="1" thickBot="1">
      <c r="A15" s="1214"/>
      <c r="B15" s="891" t="s">
        <v>248</v>
      </c>
      <c r="C15" s="891" t="s">
        <v>97</v>
      </c>
      <c r="D15" s="891">
        <v>2</v>
      </c>
      <c r="E15" s="892" t="s">
        <v>0</v>
      </c>
      <c r="F15" s="893" t="s">
        <v>1</v>
      </c>
      <c r="G15" s="595">
        <f aca="true" t="shared" si="5" ref="G15:T15">SUM(G16)</f>
        <v>5000000</v>
      </c>
      <c r="H15" s="595">
        <f t="shared" si="5"/>
        <v>12000000</v>
      </c>
      <c r="I15" s="595">
        <f t="shared" si="5"/>
        <v>13000000</v>
      </c>
      <c r="J15" s="241">
        <f t="shared" si="5"/>
        <v>0</v>
      </c>
      <c r="K15" s="240">
        <f t="shared" si="5"/>
        <v>0</v>
      </c>
      <c r="L15" s="298">
        <f t="shared" si="5"/>
        <v>0</v>
      </c>
      <c r="M15" s="242">
        <f t="shared" si="5"/>
        <v>0</v>
      </c>
      <c r="N15" s="240">
        <f t="shared" si="5"/>
        <v>0</v>
      </c>
      <c r="O15" s="240">
        <f t="shared" si="5"/>
        <v>0</v>
      </c>
      <c r="P15" s="242">
        <f t="shared" si="5"/>
        <v>0</v>
      </c>
      <c r="Q15" s="241">
        <f t="shared" si="5"/>
        <v>0</v>
      </c>
      <c r="R15" s="240">
        <f t="shared" si="5"/>
        <v>0</v>
      </c>
      <c r="S15" s="242">
        <f t="shared" si="5"/>
        <v>0</v>
      </c>
      <c r="T15" s="229" t="e">
        <f t="shared" si="5"/>
        <v>#REF!</v>
      </c>
    </row>
    <row r="16" spans="1:20" ht="34.5" customHeight="1" thickBot="1">
      <c r="A16" s="1215"/>
      <c r="B16" s="894" t="s">
        <v>248</v>
      </c>
      <c r="C16" s="894" t="s">
        <v>97</v>
      </c>
      <c r="D16" s="894">
        <v>2</v>
      </c>
      <c r="E16" s="894" t="s">
        <v>86</v>
      </c>
      <c r="F16" s="895" t="s">
        <v>6</v>
      </c>
      <c r="G16" s="596">
        <v>5000000</v>
      </c>
      <c r="H16" s="596">
        <v>12000000</v>
      </c>
      <c r="I16" s="596">
        <v>13000000</v>
      </c>
      <c r="J16" s="246"/>
      <c r="K16" s="888"/>
      <c r="L16" s="299"/>
      <c r="M16" s="246"/>
      <c r="N16" s="888"/>
      <c r="O16" s="245"/>
      <c r="P16" s="246">
        <f>N16-O16</f>
        <v>0</v>
      </c>
      <c r="Q16" s="246"/>
      <c r="R16" s="245"/>
      <c r="S16" s="246">
        <f>Q16-R16</f>
        <v>0</v>
      </c>
      <c r="T16" s="247" t="e">
        <f>G16+#REF!+#REF!</f>
        <v>#REF!</v>
      </c>
    </row>
    <row r="17" spans="1:20" ht="15.75" thickBot="1">
      <c r="A17" s="601"/>
      <c r="B17" s="602"/>
      <c r="C17" s="602"/>
      <c r="D17" s="602"/>
      <c r="E17" s="602"/>
      <c r="F17" s="602"/>
      <c r="G17" s="597"/>
      <c r="H17" s="597"/>
      <c r="I17" s="597"/>
      <c r="J17" s="237"/>
      <c r="K17" s="237"/>
      <c r="L17" s="237"/>
      <c r="M17" s="237"/>
      <c r="N17" s="237"/>
      <c r="O17" s="237"/>
      <c r="P17" s="237"/>
      <c r="Q17" s="237"/>
      <c r="R17" s="237"/>
      <c r="S17" s="237"/>
      <c r="T17" s="238"/>
    </row>
    <row r="18" spans="1:20" ht="16.5" thickBot="1">
      <c r="A18" s="1219" t="s">
        <v>467</v>
      </c>
      <c r="B18" s="1186"/>
      <c r="C18" s="1187"/>
      <c r="D18" s="1187"/>
      <c r="E18" s="1187"/>
      <c r="F18" s="1188"/>
      <c r="G18" s="593">
        <f aca="true" t="shared" si="6" ref="G18:T18">G19</f>
        <v>400000</v>
      </c>
      <c r="H18" s="593">
        <f t="shared" si="6"/>
        <v>200000</v>
      </c>
      <c r="I18" s="593">
        <f t="shared" si="6"/>
        <v>200000</v>
      </c>
      <c r="J18" s="235">
        <f t="shared" si="6"/>
        <v>0</v>
      </c>
      <c r="K18" s="234">
        <f t="shared" si="6"/>
        <v>0</v>
      </c>
      <c r="L18" s="297">
        <f t="shared" si="6"/>
        <v>0</v>
      </c>
      <c r="M18" s="236">
        <f t="shared" si="6"/>
        <v>0</v>
      </c>
      <c r="N18" s="234">
        <f t="shared" si="6"/>
        <v>0</v>
      </c>
      <c r="O18" s="234">
        <f t="shared" si="6"/>
        <v>0</v>
      </c>
      <c r="P18" s="236">
        <f t="shared" si="6"/>
        <v>0</v>
      </c>
      <c r="Q18" s="235">
        <f t="shared" si="6"/>
        <v>0</v>
      </c>
      <c r="R18" s="234">
        <f t="shared" si="6"/>
        <v>0</v>
      </c>
      <c r="S18" s="236">
        <f t="shared" si="6"/>
        <v>0</v>
      </c>
      <c r="T18" s="234" t="e">
        <f t="shared" si="6"/>
        <v>#REF!</v>
      </c>
    </row>
    <row r="19" spans="1:20" ht="32.25" customHeight="1" thickBot="1">
      <c r="A19" s="1214"/>
      <c r="B19" s="891" t="s">
        <v>248</v>
      </c>
      <c r="C19" s="891" t="s">
        <v>97</v>
      </c>
      <c r="D19" s="891">
        <v>2</v>
      </c>
      <c r="E19" s="892" t="s">
        <v>0</v>
      </c>
      <c r="F19" s="893" t="s">
        <v>1</v>
      </c>
      <c r="G19" s="595">
        <f aca="true" t="shared" si="7" ref="G19:T19">SUM(G22:G22)</f>
        <v>400000</v>
      </c>
      <c r="H19" s="595">
        <f t="shared" si="7"/>
        <v>200000</v>
      </c>
      <c r="I19" s="595">
        <f>SUM(I22:I22)</f>
        <v>200000</v>
      </c>
      <c r="J19" s="241">
        <f t="shared" si="7"/>
        <v>0</v>
      </c>
      <c r="K19" s="240">
        <f>SUM(K22:K22)</f>
        <v>0</v>
      </c>
      <c r="L19" s="298">
        <f t="shared" si="7"/>
        <v>0</v>
      </c>
      <c r="M19" s="242">
        <f t="shared" si="7"/>
        <v>0</v>
      </c>
      <c r="N19" s="240">
        <f t="shared" si="7"/>
        <v>0</v>
      </c>
      <c r="O19" s="240">
        <f t="shared" si="7"/>
        <v>0</v>
      </c>
      <c r="P19" s="242">
        <f t="shared" si="7"/>
        <v>0</v>
      </c>
      <c r="Q19" s="241">
        <f t="shared" si="7"/>
        <v>0</v>
      </c>
      <c r="R19" s="240">
        <f t="shared" si="7"/>
        <v>0</v>
      </c>
      <c r="S19" s="242">
        <f t="shared" si="7"/>
        <v>0</v>
      </c>
      <c r="T19" s="240" t="e">
        <f t="shared" si="7"/>
        <v>#REF!</v>
      </c>
    </row>
    <row r="20" spans="1:20" ht="22.5" customHeight="1">
      <c r="A20" s="1223"/>
      <c r="B20" s="897" t="s">
        <v>248</v>
      </c>
      <c r="C20" s="897" t="s">
        <v>97</v>
      </c>
      <c r="D20" s="897">
        <v>2</v>
      </c>
      <c r="E20" s="898" t="s">
        <v>482</v>
      </c>
      <c r="F20" s="899" t="s">
        <v>483</v>
      </c>
      <c r="G20" s="627"/>
      <c r="H20" s="627"/>
      <c r="I20" s="627"/>
      <c r="J20" s="628"/>
      <c r="K20" s="628"/>
      <c r="L20" s="628"/>
      <c r="M20" s="628"/>
      <c r="N20" s="628"/>
      <c r="O20" s="628"/>
      <c r="P20" s="628"/>
      <c r="Q20" s="628"/>
      <c r="R20" s="628"/>
      <c r="S20" s="628"/>
      <c r="T20" s="628"/>
    </row>
    <row r="21" spans="1:20" ht="20.25" customHeight="1">
      <c r="A21" s="1223"/>
      <c r="B21" s="897" t="s">
        <v>248</v>
      </c>
      <c r="C21" s="897" t="s">
        <v>97</v>
      </c>
      <c r="D21" s="897">
        <v>2</v>
      </c>
      <c r="E21" s="900" t="s">
        <v>484</v>
      </c>
      <c r="F21" s="901" t="s">
        <v>485</v>
      </c>
      <c r="G21" s="627"/>
      <c r="H21" s="627"/>
      <c r="I21" s="627"/>
      <c r="J21" s="628"/>
      <c r="K21" s="628"/>
      <c r="L21" s="628"/>
      <c r="M21" s="628"/>
      <c r="N21" s="628"/>
      <c r="O21" s="628"/>
      <c r="P21" s="628"/>
      <c r="Q21" s="628"/>
      <c r="R21" s="628"/>
      <c r="S21" s="628"/>
      <c r="T21" s="628"/>
    </row>
    <row r="22" spans="1:20" ht="21.75" customHeight="1" thickBot="1">
      <c r="A22" s="1215"/>
      <c r="B22" s="897" t="s">
        <v>248</v>
      </c>
      <c r="C22" s="897" t="s">
        <v>97</v>
      </c>
      <c r="D22" s="897">
        <v>2</v>
      </c>
      <c r="E22" s="902" t="s">
        <v>91</v>
      </c>
      <c r="F22" s="903" t="s">
        <v>129</v>
      </c>
      <c r="G22" s="622">
        <v>400000</v>
      </c>
      <c r="H22" s="622">
        <v>200000</v>
      </c>
      <c r="I22" s="622">
        <v>200000</v>
      </c>
      <c r="J22" s="623"/>
      <c r="K22" s="889"/>
      <c r="L22" s="624"/>
      <c r="M22" s="623">
        <f>J22-L22</f>
        <v>0</v>
      </c>
      <c r="N22" s="889"/>
      <c r="O22" s="625"/>
      <c r="P22" s="623">
        <f>N22-O22</f>
        <v>0</v>
      </c>
      <c r="Q22" s="623"/>
      <c r="R22" s="625"/>
      <c r="S22" s="623">
        <f>Q22-R22</f>
        <v>0</v>
      </c>
      <c r="T22" s="626" t="e">
        <f>G22+#REF!+#REF!</f>
        <v>#REF!</v>
      </c>
    </row>
    <row r="23" spans="1:20" ht="15">
      <c r="A23" s="601"/>
      <c r="B23" s="602"/>
      <c r="C23" s="602"/>
      <c r="D23" s="602"/>
      <c r="E23" s="602"/>
      <c r="F23" s="602"/>
      <c r="G23" s="597"/>
      <c r="H23" s="597"/>
      <c r="I23" s="597"/>
      <c r="J23" s="237"/>
      <c r="K23" s="237"/>
      <c r="L23" s="237"/>
      <c r="M23" s="237"/>
      <c r="N23" s="237"/>
      <c r="O23" s="237"/>
      <c r="P23" s="237"/>
      <c r="Q23" s="237"/>
      <c r="R23" s="237"/>
      <c r="S23" s="237"/>
      <c r="T23" s="238"/>
    </row>
    <row r="24" spans="1:20" ht="15.75" thickBot="1">
      <c r="A24" s="601"/>
      <c r="B24" s="602"/>
      <c r="C24" s="602"/>
      <c r="D24" s="602"/>
      <c r="E24" s="602"/>
      <c r="F24" s="602"/>
      <c r="G24" s="597"/>
      <c r="H24" s="597"/>
      <c r="I24" s="597"/>
      <c r="J24" s="237"/>
      <c r="K24" s="237"/>
      <c r="L24" s="237"/>
      <c r="M24" s="237"/>
      <c r="N24" s="237"/>
      <c r="O24" s="237"/>
      <c r="P24" s="237"/>
      <c r="Q24" s="237"/>
      <c r="R24" s="237"/>
      <c r="S24" s="237"/>
      <c r="T24" s="238"/>
    </row>
    <row r="25" spans="1:20" ht="21.75" customHeight="1" thickBot="1">
      <c r="A25" s="1200" t="s">
        <v>684</v>
      </c>
      <c r="B25" s="1204"/>
      <c r="C25" s="1205"/>
      <c r="D25" s="1205"/>
      <c r="E25" s="1205"/>
      <c r="F25" s="1206"/>
      <c r="G25" s="593">
        <f aca="true" t="shared" si="8" ref="G25:T25">G26</f>
        <v>7000000</v>
      </c>
      <c r="H25" s="593">
        <f t="shared" si="8"/>
        <v>4000000</v>
      </c>
      <c r="I25" s="593">
        <f t="shared" si="8"/>
        <v>4000000</v>
      </c>
      <c r="J25" s="235">
        <f t="shared" si="8"/>
        <v>0</v>
      </c>
      <c r="K25" s="234">
        <f t="shared" si="8"/>
        <v>0</v>
      </c>
      <c r="L25" s="297">
        <f t="shared" si="8"/>
        <v>0</v>
      </c>
      <c r="M25" s="236">
        <f t="shared" si="8"/>
        <v>0</v>
      </c>
      <c r="N25" s="234">
        <f t="shared" si="8"/>
        <v>0</v>
      </c>
      <c r="O25" s="234">
        <f t="shared" si="8"/>
        <v>0</v>
      </c>
      <c r="P25" s="236">
        <f t="shared" si="8"/>
        <v>0</v>
      </c>
      <c r="Q25" s="235">
        <f t="shared" si="8"/>
        <v>0</v>
      </c>
      <c r="R25" s="234">
        <f t="shared" si="8"/>
        <v>0</v>
      </c>
      <c r="S25" s="236">
        <f t="shared" si="8"/>
        <v>0</v>
      </c>
      <c r="T25" s="234" t="e">
        <f t="shared" si="8"/>
        <v>#REF!</v>
      </c>
    </row>
    <row r="26" spans="1:20" ht="33" customHeight="1" thickBot="1">
      <c r="A26" s="1201"/>
      <c r="B26" s="904" t="s">
        <v>248</v>
      </c>
      <c r="C26" s="904" t="s">
        <v>97</v>
      </c>
      <c r="D26" s="904">
        <v>2</v>
      </c>
      <c r="E26" s="905" t="s">
        <v>2</v>
      </c>
      <c r="F26" s="906" t="s">
        <v>5</v>
      </c>
      <c r="G26" s="595">
        <f>G27+G29</f>
        <v>7000000</v>
      </c>
      <c r="H26" s="595">
        <f>H27+H29</f>
        <v>4000000</v>
      </c>
      <c r="I26" s="595">
        <f>I27+I29</f>
        <v>4000000</v>
      </c>
      <c r="J26" s="241">
        <f aca="true" t="shared" si="9" ref="J26:T26">SUM(J29)</f>
        <v>0</v>
      </c>
      <c r="K26" s="240">
        <f>SUM(K29)</f>
        <v>0</v>
      </c>
      <c r="L26" s="298">
        <f t="shared" si="9"/>
        <v>0</v>
      </c>
      <c r="M26" s="242">
        <f t="shared" si="9"/>
        <v>0</v>
      </c>
      <c r="N26" s="240">
        <f t="shared" si="9"/>
        <v>0</v>
      </c>
      <c r="O26" s="240">
        <f t="shared" si="9"/>
        <v>0</v>
      </c>
      <c r="P26" s="242">
        <f t="shared" si="9"/>
        <v>0</v>
      </c>
      <c r="Q26" s="241">
        <f t="shared" si="9"/>
        <v>0</v>
      </c>
      <c r="R26" s="240">
        <f t="shared" si="9"/>
        <v>0</v>
      </c>
      <c r="S26" s="242">
        <f t="shared" si="9"/>
        <v>0</v>
      </c>
      <c r="T26" s="229" t="e">
        <f t="shared" si="9"/>
        <v>#REF!</v>
      </c>
    </row>
    <row r="27" spans="1:20" ht="18.75" customHeight="1" thickBot="1">
      <c r="A27" s="1202"/>
      <c r="B27" s="907"/>
      <c r="C27" s="907"/>
      <c r="D27" s="908"/>
      <c r="E27" s="909" t="s">
        <v>486</v>
      </c>
      <c r="F27" s="910" t="s">
        <v>487</v>
      </c>
      <c r="G27" s="629">
        <v>5000000</v>
      </c>
      <c r="H27" s="629">
        <v>2000000</v>
      </c>
      <c r="I27" s="629">
        <v>2000000</v>
      </c>
      <c r="J27" s="630"/>
      <c r="K27" s="630"/>
      <c r="L27" s="630"/>
      <c r="M27" s="630"/>
      <c r="N27" s="630"/>
      <c r="O27" s="630"/>
      <c r="P27" s="630"/>
      <c r="Q27" s="630"/>
      <c r="R27" s="630"/>
      <c r="S27" s="630"/>
      <c r="T27" s="621"/>
    </row>
    <row r="28" spans="1:20" ht="16.5" customHeight="1" thickBot="1">
      <c r="A28" s="1202"/>
      <c r="B28" s="907"/>
      <c r="C28" s="907"/>
      <c r="D28" s="907"/>
      <c r="E28" s="911" t="s">
        <v>488</v>
      </c>
      <c r="F28" s="912" t="s">
        <v>489</v>
      </c>
      <c r="G28" s="627"/>
      <c r="H28" s="627"/>
      <c r="I28" s="627"/>
      <c r="J28" s="628"/>
      <c r="K28" s="628"/>
      <c r="L28" s="628"/>
      <c r="M28" s="628"/>
      <c r="N28" s="628"/>
      <c r="O28" s="628"/>
      <c r="P28" s="628"/>
      <c r="Q28" s="628"/>
      <c r="R28" s="628"/>
      <c r="S28" s="628"/>
      <c r="T28" s="621"/>
    </row>
    <row r="29" spans="1:20" ht="15" customHeight="1" thickBot="1">
      <c r="A29" s="1203"/>
      <c r="B29" s="913" t="s">
        <v>248</v>
      </c>
      <c r="C29" s="913" t="s">
        <v>97</v>
      </c>
      <c r="D29" s="913">
        <v>2</v>
      </c>
      <c r="E29" s="913" t="s">
        <v>87</v>
      </c>
      <c r="F29" s="914" t="s">
        <v>92</v>
      </c>
      <c r="G29" s="622">
        <v>2000000</v>
      </c>
      <c r="H29" s="622">
        <v>2000000</v>
      </c>
      <c r="I29" s="622">
        <v>2000000</v>
      </c>
      <c r="J29" s="623"/>
      <c r="K29" s="625"/>
      <c r="L29" s="624"/>
      <c r="M29" s="623"/>
      <c r="N29" s="625"/>
      <c r="O29" s="625"/>
      <c r="P29" s="623">
        <f>N29-O29</f>
        <v>0</v>
      </c>
      <c r="Q29" s="623"/>
      <c r="R29" s="625"/>
      <c r="S29" s="623">
        <f>Q29-R29</f>
        <v>0</v>
      </c>
      <c r="T29" s="247" t="e">
        <f>G29+#REF!+#REF!</f>
        <v>#REF!</v>
      </c>
    </row>
    <row r="30" spans="1:20" ht="15">
      <c r="A30" s="601"/>
      <c r="B30" s="603"/>
      <c r="C30" s="603"/>
      <c r="D30" s="603"/>
      <c r="E30" s="603"/>
      <c r="F30" s="603"/>
      <c r="G30" s="597"/>
      <c r="H30" s="597"/>
      <c r="I30" s="597"/>
      <c r="J30" s="237"/>
      <c r="K30" s="237"/>
      <c r="L30" s="237"/>
      <c r="M30" s="237"/>
      <c r="N30" s="237"/>
      <c r="O30" s="237"/>
      <c r="P30" s="237"/>
      <c r="Q30" s="237"/>
      <c r="R30" s="237"/>
      <c r="S30" s="237"/>
      <c r="T30" s="238"/>
    </row>
    <row r="31" spans="1:20" ht="16.5" hidden="1" thickBot="1">
      <c r="A31" s="1207" t="s">
        <v>136</v>
      </c>
      <c r="B31" s="1210"/>
      <c r="C31" s="1211"/>
      <c r="D31" s="1211"/>
      <c r="E31" s="1211"/>
      <c r="F31" s="1212"/>
      <c r="G31" s="593">
        <f aca="true" t="shared" si="10" ref="G31:T31">G32</f>
        <v>0</v>
      </c>
      <c r="H31" s="593">
        <f t="shared" si="10"/>
        <v>0</v>
      </c>
      <c r="I31" s="593">
        <f t="shared" si="10"/>
        <v>0</v>
      </c>
      <c r="J31" s="235">
        <f t="shared" si="10"/>
        <v>0</v>
      </c>
      <c r="K31" s="234">
        <f t="shared" si="10"/>
        <v>0</v>
      </c>
      <c r="L31" s="297">
        <f t="shared" si="10"/>
        <v>0</v>
      </c>
      <c r="M31" s="236" t="e">
        <f t="shared" si="10"/>
        <v>#REF!</v>
      </c>
      <c r="N31" s="234">
        <f t="shared" si="10"/>
        <v>0</v>
      </c>
      <c r="O31" s="234">
        <f t="shared" si="10"/>
        <v>0</v>
      </c>
      <c r="P31" s="236">
        <f t="shared" si="10"/>
        <v>0</v>
      </c>
      <c r="Q31" s="235">
        <f t="shared" si="10"/>
        <v>0</v>
      </c>
      <c r="R31" s="234">
        <f t="shared" si="10"/>
        <v>0</v>
      </c>
      <c r="S31" s="236">
        <f t="shared" si="10"/>
        <v>0</v>
      </c>
      <c r="T31" s="234" t="e">
        <f t="shared" si="10"/>
        <v>#REF!</v>
      </c>
    </row>
    <row r="32" spans="1:20" ht="16.5" hidden="1" thickBot="1">
      <c r="A32" s="1208"/>
      <c r="B32" s="604" t="s">
        <v>89</v>
      </c>
      <c r="C32" s="604" t="s">
        <v>97</v>
      </c>
      <c r="D32" s="604">
        <v>2</v>
      </c>
      <c r="E32" s="605" t="s">
        <v>7</v>
      </c>
      <c r="F32" s="606" t="s">
        <v>8</v>
      </c>
      <c r="G32" s="594">
        <f aca="true" t="shared" si="11" ref="G32:T32">SUM(G33)</f>
        <v>0</v>
      </c>
      <c r="H32" s="594">
        <f t="shared" si="11"/>
        <v>0</v>
      </c>
      <c r="I32" s="594">
        <f t="shared" si="11"/>
        <v>0</v>
      </c>
      <c r="J32" s="231">
        <f t="shared" si="11"/>
        <v>0</v>
      </c>
      <c r="K32" s="229">
        <f t="shared" si="11"/>
        <v>0</v>
      </c>
      <c r="L32" s="230">
        <f t="shared" si="11"/>
        <v>0</v>
      </c>
      <c r="M32" s="232" t="e">
        <f t="shared" si="11"/>
        <v>#REF!</v>
      </c>
      <c r="N32" s="229">
        <f t="shared" si="11"/>
        <v>0</v>
      </c>
      <c r="O32" s="229">
        <f t="shared" si="11"/>
        <v>0</v>
      </c>
      <c r="P32" s="232">
        <f t="shared" si="11"/>
        <v>0</v>
      </c>
      <c r="Q32" s="231">
        <f t="shared" si="11"/>
        <v>0</v>
      </c>
      <c r="R32" s="229">
        <f t="shared" si="11"/>
        <v>0</v>
      </c>
      <c r="S32" s="232">
        <f t="shared" si="11"/>
        <v>0</v>
      </c>
      <c r="T32" s="229" t="e">
        <f t="shared" si="11"/>
        <v>#REF!</v>
      </c>
    </row>
    <row r="33" spans="1:20" ht="15.75" hidden="1" thickBot="1">
      <c r="A33" s="1209"/>
      <c r="B33" s="607" t="s">
        <v>248</v>
      </c>
      <c r="C33" s="607" t="s">
        <v>97</v>
      </c>
      <c r="D33" s="607">
        <v>2</v>
      </c>
      <c r="E33" s="607" t="s">
        <v>93</v>
      </c>
      <c r="F33" s="608" t="s">
        <v>94</v>
      </c>
      <c r="G33" s="598">
        <v>0</v>
      </c>
      <c r="H33" s="598">
        <v>0</v>
      </c>
      <c r="I33" s="598">
        <v>0</v>
      </c>
      <c r="J33" s="243">
        <v>0</v>
      </c>
      <c r="K33" s="248">
        <v>0</v>
      </c>
      <c r="L33" s="300">
        <v>0</v>
      </c>
      <c r="M33" s="244" t="e">
        <f>L33-#REF!</f>
        <v>#REF!</v>
      </c>
      <c r="N33" s="248">
        <v>0</v>
      </c>
      <c r="O33" s="248">
        <v>0</v>
      </c>
      <c r="P33" s="244">
        <f>N33-O33</f>
        <v>0</v>
      </c>
      <c r="Q33" s="243">
        <v>0</v>
      </c>
      <c r="R33" s="248">
        <v>0</v>
      </c>
      <c r="S33" s="244">
        <f>Q33-R33</f>
        <v>0</v>
      </c>
      <c r="T33" s="228" t="e">
        <f>G33+#REF!+#REF!</f>
        <v>#REF!</v>
      </c>
    </row>
    <row r="34" spans="1:20" ht="15.75" thickBot="1">
      <c r="A34" s="601"/>
      <c r="B34" s="603"/>
      <c r="C34" s="603"/>
      <c r="D34" s="603"/>
      <c r="E34" s="603"/>
      <c r="F34" s="603"/>
      <c r="G34" s="597"/>
      <c r="H34" s="597"/>
      <c r="I34" s="597"/>
      <c r="J34" s="237"/>
      <c r="K34" s="237"/>
      <c r="L34" s="237"/>
      <c r="M34" s="237"/>
      <c r="N34" s="237"/>
      <c r="O34" s="237"/>
      <c r="P34" s="237"/>
      <c r="Q34" s="237"/>
      <c r="R34" s="237"/>
      <c r="S34" s="237"/>
      <c r="T34" s="238"/>
    </row>
    <row r="35" spans="1:20" ht="21" customHeight="1" thickBot="1">
      <c r="A35" s="1200" t="s">
        <v>457</v>
      </c>
      <c r="B35" s="1176"/>
      <c r="C35" s="1177"/>
      <c r="D35" s="1177"/>
      <c r="E35" s="1177"/>
      <c r="F35" s="1178"/>
      <c r="G35" s="593">
        <f aca="true" t="shared" si="12" ref="G35:T35">G36</f>
        <v>2500000</v>
      </c>
      <c r="H35" s="593">
        <f t="shared" si="12"/>
        <v>2852000</v>
      </c>
      <c r="I35" s="593">
        <f t="shared" si="12"/>
        <v>3020000</v>
      </c>
      <c r="J35" s="235">
        <f t="shared" si="12"/>
        <v>0</v>
      </c>
      <c r="K35" s="234">
        <f t="shared" si="12"/>
        <v>0</v>
      </c>
      <c r="L35" s="297">
        <f t="shared" si="12"/>
        <v>0</v>
      </c>
      <c r="M35" s="236">
        <f t="shared" si="12"/>
        <v>0</v>
      </c>
      <c r="N35" s="234">
        <f t="shared" si="12"/>
        <v>0</v>
      </c>
      <c r="O35" s="234">
        <f t="shared" si="12"/>
        <v>0</v>
      </c>
      <c r="P35" s="236">
        <f t="shared" si="12"/>
        <v>0</v>
      </c>
      <c r="Q35" s="235">
        <f t="shared" si="12"/>
        <v>0</v>
      </c>
      <c r="R35" s="234">
        <f t="shared" si="12"/>
        <v>0</v>
      </c>
      <c r="S35" s="236">
        <f t="shared" si="12"/>
        <v>0</v>
      </c>
      <c r="T35" s="234" t="e">
        <f t="shared" si="12"/>
        <v>#REF!</v>
      </c>
    </row>
    <row r="36" spans="1:20" ht="36.75" customHeight="1" thickBot="1">
      <c r="A36" s="1201"/>
      <c r="B36" s="915" t="s">
        <v>89</v>
      </c>
      <c r="C36" s="915" t="s">
        <v>9</v>
      </c>
      <c r="D36" s="915">
        <v>2</v>
      </c>
      <c r="E36" s="916" t="s">
        <v>0</v>
      </c>
      <c r="F36" s="893" t="s">
        <v>1</v>
      </c>
      <c r="G36" s="594">
        <f aca="true" t="shared" si="13" ref="G36:T36">SUM(G37)</f>
        <v>2500000</v>
      </c>
      <c r="H36" s="594">
        <f t="shared" si="13"/>
        <v>2852000</v>
      </c>
      <c r="I36" s="594">
        <f t="shared" si="13"/>
        <v>3020000</v>
      </c>
      <c r="J36" s="231">
        <f t="shared" si="13"/>
        <v>0</v>
      </c>
      <c r="K36" s="229">
        <f t="shared" si="13"/>
        <v>0</v>
      </c>
      <c r="L36" s="230">
        <f t="shared" si="13"/>
        <v>0</v>
      </c>
      <c r="M36" s="232">
        <f t="shared" si="13"/>
        <v>0</v>
      </c>
      <c r="N36" s="229">
        <f t="shared" si="13"/>
        <v>0</v>
      </c>
      <c r="O36" s="229">
        <f t="shared" si="13"/>
        <v>0</v>
      </c>
      <c r="P36" s="232">
        <f t="shared" si="13"/>
        <v>0</v>
      </c>
      <c r="Q36" s="231">
        <f t="shared" si="13"/>
        <v>0</v>
      </c>
      <c r="R36" s="229">
        <f t="shared" si="13"/>
        <v>0</v>
      </c>
      <c r="S36" s="232">
        <f t="shared" si="13"/>
        <v>0</v>
      </c>
      <c r="T36" s="229" t="e">
        <f t="shared" si="13"/>
        <v>#REF!</v>
      </c>
    </row>
    <row r="37" spans="1:20" ht="23.25" customHeight="1" thickBot="1">
      <c r="A37" s="1203"/>
      <c r="B37" s="917" t="s">
        <v>248</v>
      </c>
      <c r="C37" s="917" t="s">
        <v>9</v>
      </c>
      <c r="D37" s="917">
        <v>2</v>
      </c>
      <c r="E37" s="917" t="s">
        <v>95</v>
      </c>
      <c r="F37" s="918" t="s">
        <v>10</v>
      </c>
      <c r="G37" s="599">
        <v>2500000</v>
      </c>
      <c r="H37" s="599">
        <v>2852000</v>
      </c>
      <c r="I37" s="599">
        <v>3020000</v>
      </c>
      <c r="J37" s="243"/>
      <c r="K37" s="239"/>
      <c r="L37" s="239"/>
      <c r="M37" s="244"/>
      <c r="N37" s="239"/>
      <c r="O37" s="239"/>
      <c r="P37" s="244">
        <f>N37-O37</f>
        <v>0</v>
      </c>
      <c r="Q37" s="243"/>
      <c r="R37" s="239"/>
      <c r="S37" s="244">
        <f>Q37-R37</f>
        <v>0</v>
      </c>
      <c r="T37" s="228" t="e">
        <f>G37+#REF!+#REF!</f>
        <v>#REF!</v>
      </c>
    </row>
    <row r="38" spans="1:20" ht="15.75" thickBot="1">
      <c r="A38" s="603"/>
      <c r="B38" s="603"/>
      <c r="C38" s="609"/>
      <c r="D38" s="609"/>
      <c r="E38" s="609"/>
      <c r="F38" s="609"/>
      <c r="G38" s="233"/>
      <c r="H38" s="233"/>
      <c r="I38" s="233"/>
      <c r="J38" s="233"/>
      <c r="K38" s="233"/>
      <c r="L38" s="233"/>
      <c r="M38" s="233"/>
      <c r="N38" s="233"/>
      <c r="O38" s="233"/>
      <c r="P38" s="233"/>
      <c r="Q38" s="233"/>
      <c r="R38" s="233"/>
      <c r="S38" s="233"/>
      <c r="T38" s="233"/>
    </row>
    <row r="39" spans="1:20" ht="16.5" thickBot="1">
      <c r="A39" s="603"/>
      <c r="B39" s="1176"/>
      <c r="C39" s="1177"/>
      <c r="D39" s="1177"/>
      <c r="E39" s="1177"/>
      <c r="F39" s="1178"/>
      <c r="G39" s="593">
        <f aca="true" t="shared" si="14" ref="G39:T39">G40</f>
        <v>1000000</v>
      </c>
      <c r="H39" s="593">
        <f t="shared" si="14"/>
        <v>1200000</v>
      </c>
      <c r="I39" s="593">
        <f t="shared" si="14"/>
        <v>1300000</v>
      </c>
      <c r="J39" s="235">
        <f t="shared" si="14"/>
        <v>0</v>
      </c>
      <c r="K39" s="234">
        <f t="shared" si="14"/>
        <v>0</v>
      </c>
      <c r="L39" s="297">
        <f t="shared" si="14"/>
        <v>0</v>
      </c>
      <c r="M39" s="236">
        <f t="shared" si="14"/>
        <v>0</v>
      </c>
      <c r="N39" s="234">
        <f t="shared" si="14"/>
        <v>0</v>
      </c>
      <c r="O39" s="234">
        <f t="shared" si="14"/>
        <v>0</v>
      </c>
      <c r="P39" s="236">
        <f t="shared" si="14"/>
        <v>0</v>
      </c>
      <c r="Q39" s="235">
        <f t="shared" si="14"/>
        <v>0</v>
      </c>
      <c r="R39" s="234">
        <f t="shared" si="14"/>
        <v>0</v>
      </c>
      <c r="S39" s="236">
        <f t="shared" si="14"/>
        <v>0</v>
      </c>
      <c r="T39" s="234" t="e">
        <f t="shared" si="14"/>
        <v>#REF!</v>
      </c>
    </row>
    <row r="40" spans="1:20" ht="36" customHeight="1" thickBot="1">
      <c r="A40" s="603"/>
      <c r="B40" s="915" t="s">
        <v>89</v>
      </c>
      <c r="C40" s="915" t="s">
        <v>9</v>
      </c>
      <c r="D40" s="915">
        <v>2</v>
      </c>
      <c r="E40" s="916" t="s">
        <v>2</v>
      </c>
      <c r="F40" s="893" t="s">
        <v>5</v>
      </c>
      <c r="G40" s="594">
        <f aca="true" t="shared" si="15" ref="G40:T40">SUM(G41)</f>
        <v>1000000</v>
      </c>
      <c r="H40" s="594">
        <f t="shared" si="15"/>
        <v>1200000</v>
      </c>
      <c r="I40" s="594">
        <f t="shared" si="15"/>
        <v>1300000</v>
      </c>
      <c r="J40" s="231">
        <f t="shared" si="15"/>
        <v>0</v>
      </c>
      <c r="K40" s="229">
        <f t="shared" si="15"/>
        <v>0</v>
      </c>
      <c r="L40" s="230">
        <f t="shared" si="15"/>
        <v>0</v>
      </c>
      <c r="M40" s="232">
        <f t="shared" si="15"/>
        <v>0</v>
      </c>
      <c r="N40" s="229">
        <f t="shared" si="15"/>
        <v>0</v>
      </c>
      <c r="O40" s="229">
        <f t="shared" si="15"/>
        <v>0</v>
      </c>
      <c r="P40" s="232">
        <f t="shared" si="15"/>
        <v>0</v>
      </c>
      <c r="Q40" s="231">
        <f t="shared" si="15"/>
        <v>0</v>
      </c>
      <c r="R40" s="229">
        <f t="shared" si="15"/>
        <v>0</v>
      </c>
      <c r="S40" s="232">
        <f t="shared" si="15"/>
        <v>0</v>
      </c>
      <c r="T40" s="229" t="e">
        <f t="shared" si="15"/>
        <v>#REF!</v>
      </c>
    </row>
    <row r="41" spans="1:20" ht="49.5" customHeight="1" thickBot="1">
      <c r="A41" s="603"/>
      <c r="B41" s="917" t="s">
        <v>248</v>
      </c>
      <c r="C41" s="917" t="s">
        <v>9</v>
      </c>
      <c r="D41" s="917">
        <v>2</v>
      </c>
      <c r="E41" s="917" t="s">
        <v>703</v>
      </c>
      <c r="F41" s="926" t="s">
        <v>704</v>
      </c>
      <c r="G41" s="599">
        <v>1000000</v>
      </c>
      <c r="H41" s="599">
        <v>1200000</v>
      </c>
      <c r="I41" s="599">
        <v>1300000</v>
      </c>
      <c r="J41" s="243"/>
      <c r="K41" s="239"/>
      <c r="L41" s="239"/>
      <c r="M41" s="244"/>
      <c r="N41" s="239"/>
      <c r="O41" s="239"/>
      <c r="P41" s="244">
        <f>N41-O41</f>
        <v>0</v>
      </c>
      <c r="Q41" s="243"/>
      <c r="R41" s="239"/>
      <c r="S41" s="244">
        <f>Q41-R41</f>
        <v>0</v>
      </c>
      <c r="T41" s="228" t="e">
        <f>G41+#REF!+#REF!</f>
        <v>#REF!</v>
      </c>
    </row>
    <row r="42" spans="1:20" ht="15.75" thickBot="1">
      <c r="A42" s="603"/>
      <c r="B42" s="603"/>
      <c r="C42" s="609"/>
      <c r="D42" s="609"/>
      <c r="E42" s="609"/>
      <c r="F42" s="609"/>
      <c r="G42" s="233"/>
      <c r="H42" s="233"/>
      <c r="I42" s="233"/>
      <c r="J42" s="233"/>
      <c r="K42" s="233"/>
      <c r="L42" s="233"/>
      <c r="M42" s="233"/>
      <c r="N42" s="233"/>
      <c r="O42" s="233"/>
      <c r="P42" s="233"/>
      <c r="Q42" s="233"/>
      <c r="R42" s="233"/>
      <c r="S42" s="233"/>
      <c r="T42" s="233"/>
    </row>
    <row r="43" spans="1:20" ht="16.5" thickBot="1">
      <c r="A43" s="603"/>
      <c r="B43" s="1176"/>
      <c r="C43" s="1177"/>
      <c r="D43" s="1177"/>
      <c r="E43" s="1177"/>
      <c r="F43" s="1178"/>
      <c r="G43" s="593">
        <f aca="true" t="shared" si="16" ref="G43:S43">G44</f>
        <v>500000</v>
      </c>
      <c r="H43" s="593">
        <f t="shared" si="16"/>
        <v>511000</v>
      </c>
      <c r="I43" s="593">
        <f t="shared" si="16"/>
        <v>512000</v>
      </c>
      <c r="J43" s="235">
        <f t="shared" si="16"/>
        <v>0</v>
      </c>
      <c r="K43" s="234">
        <f t="shared" si="16"/>
        <v>0</v>
      </c>
      <c r="L43" s="297">
        <f t="shared" si="16"/>
        <v>0</v>
      </c>
      <c r="M43" s="236">
        <f t="shared" si="16"/>
        <v>0</v>
      </c>
      <c r="N43" s="234">
        <f t="shared" si="16"/>
        <v>0</v>
      </c>
      <c r="O43" s="234">
        <f t="shared" si="16"/>
        <v>0</v>
      </c>
      <c r="P43" s="236">
        <f t="shared" si="16"/>
        <v>0</v>
      </c>
      <c r="Q43" s="235">
        <f t="shared" si="16"/>
        <v>0</v>
      </c>
      <c r="R43" s="234">
        <f t="shared" si="16"/>
        <v>0</v>
      </c>
      <c r="S43" s="236">
        <f t="shared" si="16"/>
        <v>0</v>
      </c>
      <c r="T43" s="233"/>
    </row>
    <row r="44" spans="1:20" ht="39" customHeight="1" thickBot="1">
      <c r="A44" s="603"/>
      <c r="B44" s="915" t="s">
        <v>89</v>
      </c>
      <c r="C44" s="915" t="s">
        <v>9</v>
      </c>
      <c r="D44" s="915">
        <v>2</v>
      </c>
      <c r="E44" s="916" t="s">
        <v>2</v>
      </c>
      <c r="F44" s="893" t="s">
        <v>705</v>
      </c>
      <c r="G44" s="594">
        <f aca="true" t="shared" si="17" ref="G44:S44">SUM(G45)</f>
        <v>500000</v>
      </c>
      <c r="H44" s="594">
        <f t="shared" si="17"/>
        <v>511000</v>
      </c>
      <c r="I44" s="594">
        <f t="shared" si="17"/>
        <v>512000</v>
      </c>
      <c r="J44" s="231">
        <f t="shared" si="17"/>
        <v>0</v>
      </c>
      <c r="K44" s="229">
        <f t="shared" si="17"/>
        <v>0</v>
      </c>
      <c r="L44" s="230">
        <f t="shared" si="17"/>
        <v>0</v>
      </c>
      <c r="M44" s="232">
        <f t="shared" si="17"/>
        <v>0</v>
      </c>
      <c r="N44" s="229">
        <f t="shared" si="17"/>
        <v>0</v>
      </c>
      <c r="O44" s="229">
        <f t="shared" si="17"/>
        <v>0</v>
      </c>
      <c r="P44" s="232">
        <f t="shared" si="17"/>
        <v>0</v>
      </c>
      <c r="Q44" s="231">
        <f t="shared" si="17"/>
        <v>0</v>
      </c>
      <c r="R44" s="229">
        <f t="shared" si="17"/>
        <v>0</v>
      </c>
      <c r="S44" s="232">
        <f t="shared" si="17"/>
        <v>0</v>
      </c>
      <c r="T44" s="233"/>
    </row>
    <row r="45" spans="1:20" ht="34.5" customHeight="1" thickBot="1">
      <c r="A45" s="603"/>
      <c r="B45" s="917" t="s">
        <v>248</v>
      </c>
      <c r="C45" s="917" t="s">
        <v>9</v>
      </c>
      <c r="D45" s="917">
        <v>2</v>
      </c>
      <c r="E45" s="917" t="s">
        <v>703</v>
      </c>
      <c r="F45" s="926" t="s">
        <v>706</v>
      </c>
      <c r="G45" s="599">
        <v>500000</v>
      </c>
      <c r="H45" s="599">
        <v>511000</v>
      </c>
      <c r="I45" s="599">
        <v>512000</v>
      </c>
      <c r="J45" s="243"/>
      <c r="K45" s="239"/>
      <c r="L45" s="239"/>
      <c r="M45" s="244"/>
      <c r="N45" s="239"/>
      <c r="O45" s="239"/>
      <c r="P45" s="244">
        <f>N45-O45</f>
        <v>0</v>
      </c>
      <c r="Q45" s="243"/>
      <c r="R45" s="239"/>
      <c r="S45" s="244">
        <f>Q45-R45</f>
        <v>0</v>
      </c>
      <c r="T45" s="233"/>
    </row>
    <row r="46" spans="1:20" ht="24" customHeight="1">
      <c r="A46" s="603"/>
      <c r="B46" s="603"/>
      <c r="C46" s="609"/>
      <c r="D46" s="609"/>
      <c r="E46" s="609"/>
      <c r="F46" s="609" t="s">
        <v>43</v>
      </c>
      <c r="G46" s="233"/>
      <c r="H46" s="233"/>
      <c r="I46" s="233"/>
      <c r="J46" s="233"/>
      <c r="K46" s="233"/>
      <c r="L46" s="233"/>
      <c r="M46" s="233"/>
      <c r="N46" s="233"/>
      <c r="O46" s="233"/>
      <c r="P46" s="233"/>
      <c r="Q46" s="233"/>
      <c r="R46" s="233"/>
      <c r="S46" s="233"/>
      <c r="T46" s="233"/>
    </row>
    <row r="47" spans="1:20" ht="15">
      <c r="A47" s="603"/>
      <c r="B47" s="603"/>
      <c r="C47" s="609"/>
      <c r="D47" s="609"/>
      <c r="E47" s="609"/>
      <c r="F47" s="609"/>
      <c r="G47" s="233"/>
      <c r="H47" s="233"/>
      <c r="I47" s="233"/>
      <c r="J47" s="233"/>
      <c r="K47" s="233"/>
      <c r="L47" s="233"/>
      <c r="M47" s="233"/>
      <c r="N47" s="233"/>
      <c r="O47" s="233"/>
      <c r="P47" s="233"/>
      <c r="Q47" s="233"/>
      <c r="R47" s="233"/>
      <c r="S47" s="233"/>
      <c r="T47" s="233"/>
    </row>
    <row r="48" spans="1:20" ht="15">
      <c r="A48" s="603"/>
      <c r="B48" s="603"/>
      <c r="C48" s="609"/>
      <c r="D48" s="609"/>
      <c r="E48" s="609"/>
      <c r="F48" s="609"/>
      <c r="G48" s="233"/>
      <c r="H48" s="233"/>
      <c r="I48" s="233"/>
      <c r="J48" s="233"/>
      <c r="K48" s="233"/>
      <c r="L48" s="233"/>
      <c r="M48" s="233"/>
      <c r="N48" s="233"/>
      <c r="O48" s="233"/>
      <c r="P48" s="233"/>
      <c r="Q48" s="233"/>
      <c r="R48" s="233"/>
      <c r="S48" s="233"/>
      <c r="T48" s="233"/>
    </row>
    <row r="49" spans="1:20" ht="15">
      <c r="A49" s="603"/>
      <c r="B49" s="603"/>
      <c r="C49" s="609"/>
      <c r="D49" s="609"/>
      <c r="E49" s="609"/>
      <c r="F49" s="609"/>
      <c r="G49" s="233"/>
      <c r="H49" s="233"/>
      <c r="I49" s="233"/>
      <c r="J49" s="233"/>
      <c r="K49" s="233"/>
      <c r="L49" s="233"/>
      <c r="M49" s="233"/>
      <c r="N49" s="233"/>
      <c r="O49" s="233"/>
      <c r="P49" s="233"/>
      <c r="Q49" s="233"/>
      <c r="R49" s="233"/>
      <c r="S49" s="233"/>
      <c r="T49" s="233"/>
    </row>
    <row r="50" spans="1:20" ht="15">
      <c r="A50" s="603"/>
      <c r="B50" s="603"/>
      <c r="C50" s="609"/>
      <c r="D50" s="609"/>
      <c r="E50" s="609"/>
      <c r="F50" s="609"/>
      <c r="G50" s="233"/>
      <c r="H50" s="233"/>
      <c r="I50" s="233"/>
      <c r="J50" s="233"/>
      <c r="K50" s="233"/>
      <c r="L50" s="233"/>
      <c r="M50" s="233"/>
      <c r="N50" s="233"/>
      <c r="O50" s="233"/>
      <c r="P50" s="233"/>
      <c r="Q50" s="233"/>
      <c r="R50" s="233"/>
      <c r="S50" s="233"/>
      <c r="T50" s="233"/>
    </row>
    <row r="51" spans="1:20" ht="15">
      <c r="A51" s="603"/>
      <c r="B51" s="603"/>
      <c r="C51" s="609"/>
      <c r="D51" s="609"/>
      <c r="E51" s="609"/>
      <c r="F51" s="609"/>
      <c r="G51" s="233"/>
      <c r="H51" s="233"/>
      <c r="I51" s="233"/>
      <c r="J51" s="233"/>
      <c r="K51" s="233"/>
      <c r="L51" s="233"/>
      <c r="M51" s="233"/>
      <c r="N51" s="233"/>
      <c r="O51" s="233"/>
      <c r="P51" s="233"/>
      <c r="Q51" s="233"/>
      <c r="R51" s="233"/>
      <c r="S51" s="233"/>
      <c r="T51" s="233"/>
    </row>
    <row r="52" spans="1:20" ht="15">
      <c r="A52" s="603"/>
      <c r="B52" s="603"/>
      <c r="C52" s="609"/>
      <c r="D52" s="609"/>
      <c r="E52" s="609"/>
      <c r="F52" s="609"/>
      <c r="G52" s="233"/>
      <c r="H52" s="233"/>
      <c r="I52" s="233"/>
      <c r="J52" s="233"/>
      <c r="K52" s="233"/>
      <c r="L52" s="233"/>
      <c r="M52" s="233"/>
      <c r="N52" s="233"/>
      <c r="O52" s="233"/>
      <c r="P52" s="233"/>
      <c r="Q52" s="233"/>
      <c r="R52" s="233"/>
      <c r="S52" s="233"/>
      <c r="T52" s="233"/>
    </row>
    <row r="53" spans="1:20" ht="15">
      <c r="A53" s="603"/>
      <c r="B53" s="603"/>
      <c r="C53" s="609"/>
      <c r="D53" s="609"/>
      <c r="E53" s="609"/>
      <c r="F53" s="609"/>
      <c r="G53" s="233"/>
      <c r="H53" s="233"/>
      <c r="I53" s="233"/>
      <c r="J53" s="233"/>
      <c r="K53" s="233"/>
      <c r="L53" s="233"/>
      <c r="M53" s="233"/>
      <c r="N53" s="233"/>
      <c r="O53" s="233"/>
      <c r="P53" s="233"/>
      <c r="Q53" s="233"/>
      <c r="R53" s="233"/>
      <c r="S53" s="233"/>
      <c r="T53" s="233"/>
    </row>
    <row r="54" spans="1:20" ht="15">
      <c r="A54" s="603"/>
      <c r="B54" s="603"/>
      <c r="C54" s="609"/>
      <c r="D54" s="609"/>
      <c r="E54" s="609"/>
      <c r="F54" s="609"/>
      <c r="G54" s="233"/>
      <c r="H54" s="233"/>
      <c r="I54" s="233"/>
      <c r="J54" s="233"/>
      <c r="K54" s="233"/>
      <c r="L54" s="233"/>
      <c r="M54" s="233"/>
      <c r="N54" s="233"/>
      <c r="O54" s="233"/>
      <c r="P54" s="233"/>
      <c r="Q54" s="233"/>
      <c r="R54" s="233"/>
      <c r="S54" s="233"/>
      <c r="T54" s="233"/>
    </row>
    <row r="55" spans="1:20" ht="15">
      <c r="A55" s="603"/>
      <c r="B55" s="603"/>
      <c r="C55" s="609"/>
      <c r="D55" s="609"/>
      <c r="E55" s="609"/>
      <c r="F55" s="609"/>
      <c r="G55" s="233"/>
      <c r="H55" s="233"/>
      <c r="I55" s="233"/>
      <c r="J55" s="233"/>
      <c r="K55" s="233"/>
      <c r="L55" s="233"/>
      <c r="M55" s="233"/>
      <c r="N55" s="233"/>
      <c r="O55" s="233"/>
      <c r="P55" s="233"/>
      <c r="Q55" s="233"/>
      <c r="R55" s="233"/>
      <c r="S55" s="233"/>
      <c r="T55" s="233"/>
    </row>
    <row r="56" spans="1:20" ht="15.75" thickBot="1">
      <c r="A56" s="610"/>
      <c r="B56" s="610"/>
      <c r="C56" s="610"/>
      <c r="D56" s="610"/>
      <c r="E56" s="610"/>
      <c r="F56" s="610"/>
      <c r="G56" s="217"/>
      <c r="H56" s="217"/>
      <c r="I56" s="217"/>
      <c r="J56" s="217"/>
      <c r="K56" s="217"/>
      <c r="L56" s="217"/>
      <c r="M56" s="217"/>
      <c r="N56" s="217"/>
      <c r="O56" s="217"/>
      <c r="P56" s="217"/>
      <c r="Q56" s="217"/>
      <c r="R56" s="217"/>
      <c r="S56" s="217"/>
      <c r="T56" s="217"/>
    </row>
    <row r="57" spans="1:20" ht="20.25" customHeight="1" thickBot="1">
      <c r="A57" s="1195" t="s">
        <v>375</v>
      </c>
      <c r="B57" s="1227"/>
      <c r="C57" s="1227"/>
      <c r="D57" s="1227"/>
      <c r="E57" s="1227"/>
      <c r="F57" s="1228"/>
      <c r="G57" s="924"/>
      <c r="H57" s="583" t="s">
        <v>157</v>
      </c>
      <c r="I57" s="583" t="s">
        <v>263</v>
      </c>
      <c r="J57" s="1198" t="s">
        <v>369</v>
      </c>
      <c r="K57" s="1232"/>
      <c r="L57" s="1232"/>
      <c r="M57" s="583"/>
      <c r="N57" s="1198" t="s">
        <v>462</v>
      </c>
      <c r="O57" s="1199"/>
      <c r="P57" s="1199"/>
      <c r="Q57" s="1198" t="s">
        <v>671</v>
      </c>
      <c r="R57" s="1199"/>
      <c r="S57" s="1199"/>
      <c r="T57" s="1181" t="s">
        <v>125</v>
      </c>
    </row>
    <row r="58" spans="1:20" ht="33.75" customHeight="1" thickBot="1">
      <c r="A58" s="1229"/>
      <c r="B58" s="1230"/>
      <c r="C58" s="1230"/>
      <c r="D58" s="1230"/>
      <c r="E58" s="1230"/>
      <c r="F58" s="1231"/>
      <c r="G58" s="588" t="s">
        <v>114</v>
      </c>
      <c r="H58" s="588" t="s">
        <v>114</v>
      </c>
      <c r="I58" s="588" t="s">
        <v>114</v>
      </c>
      <c r="J58" s="584" t="s">
        <v>99</v>
      </c>
      <c r="K58" s="883"/>
      <c r="L58" s="589" t="s">
        <v>383</v>
      </c>
      <c r="M58" s="586" t="s">
        <v>100</v>
      </c>
      <c r="N58" s="584" t="s">
        <v>99</v>
      </c>
      <c r="O58" s="588" t="s">
        <v>383</v>
      </c>
      <c r="P58" s="586" t="s">
        <v>100</v>
      </c>
      <c r="Q58" s="584" t="s">
        <v>99</v>
      </c>
      <c r="R58" s="588" t="s">
        <v>98</v>
      </c>
      <c r="S58" s="586" t="s">
        <v>100</v>
      </c>
      <c r="T58" s="1182"/>
    </row>
    <row r="59" spans="1:20" ht="20.25" customHeight="1" thickBot="1">
      <c r="A59" s="1237" t="s">
        <v>43</v>
      </c>
      <c r="B59" s="1238"/>
      <c r="C59" s="1238"/>
      <c r="D59" s="1238"/>
      <c r="E59" s="1238"/>
      <c r="F59" s="1239"/>
      <c r="G59" s="613">
        <f aca="true" t="shared" si="18" ref="G59:T59">SUM(G60:G65)</f>
        <v>15000000</v>
      </c>
      <c r="H59" s="613">
        <f t="shared" si="18"/>
        <v>19152000</v>
      </c>
      <c r="I59" s="613">
        <f>SUM(I60:I65)</f>
        <v>20320000</v>
      </c>
      <c r="J59" s="613">
        <f t="shared" si="18"/>
        <v>0</v>
      </c>
      <c r="K59" s="613"/>
      <c r="L59" s="613">
        <f t="shared" si="18"/>
        <v>0</v>
      </c>
      <c r="M59" s="613">
        <f t="shared" si="18"/>
        <v>0</v>
      </c>
      <c r="N59" s="613">
        <f t="shared" si="18"/>
        <v>0</v>
      </c>
      <c r="O59" s="613">
        <f t="shared" si="18"/>
        <v>0</v>
      </c>
      <c r="P59" s="613">
        <f t="shared" si="18"/>
        <v>0</v>
      </c>
      <c r="Q59" s="613">
        <f t="shared" si="18"/>
        <v>0</v>
      </c>
      <c r="R59" s="613">
        <f t="shared" si="18"/>
        <v>0</v>
      </c>
      <c r="S59" s="613">
        <f t="shared" si="18"/>
        <v>0</v>
      </c>
      <c r="T59" s="13" t="e">
        <f t="shared" si="18"/>
        <v>#REF!</v>
      </c>
    </row>
    <row r="60" spans="1:20" ht="38.25" customHeight="1" thickBot="1">
      <c r="A60" s="611" t="s">
        <v>38</v>
      </c>
      <c r="B60" s="1224" t="s">
        <v>680</v>
      </c>
      <c r="C60" s="1225"/>
      <c r="D60" s="1225"/>
      <c r="E60" s="1225"/>
      <c r="F60" s="1226"/>
      <c r="G60" s="614">
        <f>G14</f>
        <v>5000000</v>
      </c>
      <c r="H60" s="614">
        <f>H14</f>
        <v>12000000</v>
      </c>
      <c r="I60" s="614">
        <f>I14</f>
        <v>13000000</v>
      </c>
      <c r="J60" s="249"/>
      <c r="K60" s="249"/>
      <c r="L60" s="249"/>
      <c r="M60" s="249">
        <f aca="true" t="shared" si="19" ref="M60:M65">J60-L60</f>
        <v>0</v>
      </c>
      <c r="N60" s="249">
        <f>N14</f>
        <v>0</v>
      </c>
      <c r="O60" s="249"/>
      <c r="P60" s="249">
        <f aca="true" t="shared" si="20" ref="P60:P65">N60-O60</f>
        <v>0</v>
      </c>
      <c r="Q60" s="249">
        <f>Q14</f>
        <v>0</v>
      </c>
      <c r="R60" s="249">
        <f>R14</f>
        <v>0</v>
      </c>
      <c r="S60" s="249">
        <f aca="true" t="shared" si="21" ref="S60:S65">Q60-R60</f>
        <v>0</v>
      </c>
      <c r="T60" s="251" t="e">
        <f>G60+#REF!+#REF!</f>
        <v>#REF!</v>
      </c>
    </row>
    <row r="61" spans="1:20" ht="24.75" customHeight="1" thickBot="1">
      <c r="A61" s="611" t="s">
        <v>11</v>
      </c>
      <c r="B61" s="1224" t="s">
        <v>468</v>
      </c>
      <c r="C61" s="1225"/>
      <c r="D61" s="1225"/>
      <c r="E61" s="1225"/>
      <c r="F61" s="1226"/>
      <c r="G61" s="614">
        <f>G25</f>
        <v>7000000</v>
      </c>
      <c r="H61" s="614">
        <f>H25</f>
        <v>4000000</v>
      </c>
      <c r="I61" s="614">
        <f>I25</f>
        <v>4000000</v>
      </c>
      <c r="J61" s="249"/>
      <c r="K61" s="249"/>
      <c r="L61" s="249"/>
      <c r="M61" s="249">
        <f t="shared" si="19"/>
        <v>0</v>
      </c>
      <c r="N61" s="249">
        <f>N25</f>
        <v>0</v>
      </c>
      <c r="O61" s="249"/>
      <c r="P61" s="249">
        <f t="shared" si="20"/>
        <v>0</v>
      </c>
      <c r="Q61" s="249">
        <f>Q25</f>
        <v>0</v>
      </c>
      <c r="R61" s="249">
        <f>R25</f>
        <v>0</v>
      </c>
      <c r="S61" s="249">
        <f t="shared" si="21"/>
        <v>0</v>
      </c>
      <c r="T61" s="251" t="e">
        <f>G61+#REF!+#REF!</f>
        <v>#REF!</v>
      </c>
    </row>
    <row r="62" spans="1:20" ht="23.25" customHeight="1" thickBot="1">
      <c r="A62" s="612" t="s">
        <v>132</v>
      </c>
      <c r="B62" s="1224" t="s">
        <v>116</v>
      </c>
      <c r="C62" s="1225"/>
      <c r="D62" s="1225"/>
      <c r="E62" s="1225"/>
      <c r="F62" s="1226"/>
      <c r="G62" s="614">
        <f>G10</f>
        <v>100000</v>
      </c>
      <c r="H62" s="614">
        <f>H10</f>
        <v>100000</v>
      </c>
      <c r="I62" s="614">
        <f>I10</f>
        <v>100000</v>
      </c>
      <c r="J62" s="250"/>
      <c r="K62" s="301"/>
      <c r="L62" s="301"/>
      <c r="M62" s="249">
        <f t="shared" si="19"/>
        <v>0</v>
      </c>
      <c r="N62" s="250">
        <f>N10</f>
        <v>0</v>
      </c>
      <c r="O62" s="249"/>
      <c r="P62" s="249">
        <f t="shared" si="20"/>
        <v>0</v>
      </c>
      <c r="Q62" s="250">
        <f>Q10</f>
        <v>0</v>
      </c>
      <c r="R62" s="249">
        <f>R10</f>
        <v>0</v>
      </c>
      <c r="S62" s="249">
        <f t="shared" si="21"/>
        <v>0</v>
      </c>
      <c r="T62" s="251" t="e">
        <f>G62+#REF!+#REF!</f>
        <v>#REF!</v>
      </c>
    </row>
    <row r="63" spans="1:20" ht="22.5" customHeight="1" thickBot="1">
      <c r="A63" s="611" t="s">
        <v>40</v>
      </c>
      <c r="B63" s="1224" t="s">
        <v>469</v>
      </c>
      <c r="C63" s="1225"/>
      <c r="D63" s="1225"/>
      <c r="E63" s="1225"/>
      <c r="F63" s="1226"/>
      <c r="G63" s="614">
        <f>G18</f>
        <v>400000</v>
      </c>
      <c r="H63" s="614">
        <f>H18</f>
        <v>200000</v>
      </c>
      <c r="I63" s="614">
        <f>I18</f>
        <v>200000</v>
      </c>
      <c r="J63" s="250"/>
      <c r="K63" s="301"/>
      <c r="L63" s="301"/>
      <c r="M63" s="249">
        <f t="shared" si="19"/>
        <v>0</v>
      </c>
      <c r="N63" s="250">
        <f>N18</f>
        <v>0</v>
      </c>
      <c r="O63" s="249"/>
      <c r="P63" s="249">
        <f t="shared" si="20"/>
        <v>0</v>
      </c>
      <c r="Q63" s="250">
        <f>Q18</f>
        <v>0</v>
      </c>
      <c r="R63" s="249">
        <f>R18</f>
        <v>0</v>
      </c>
      <c r="S63" s="249">
        <f t="shared" si="21"/>
        <v>0</v>
      </c>
      <c r="T63" s="251" t="e">
        <f>G63+#REF!+#REF!</f>
        <v>#REF!</v>
      </c>
    </row>
    <row r="64" spans="1:20" ht="18" customHeight="1" hidden="1" thickBot="1">
      <c r="A64" s="611" t="s">
        <v>136</v>
      </c>
      <c r="B64" s="1224" t="s">
        <v>117</v>
      </c>
      <c r="C64" s="1225"/>
      <c r="D64" s="1225"/>
      <c r="E64" s="1225"/>
      <c r="F64" s="1226"/>
      <c r="G64" s="614">
        <f>G31</f>
        <v>0</v>
      </c>
      <c r="H64" s="614">
        <f>H31</f>
        <v>0</v>
      </c>
      <c r="I64" s="614">
        <f>I31</f>
        <v>0</v>
      </c>
      <c r="J64" s="250"/>
      <c r="K64" s="301"/>
      <c r="L64" s="301"/>
      <c r="M64" s="249">
        <f t="shared" si="19"/>
        <v>0</v>
      </c>
      <c r="N64" s="250">
        <f>N31</f>
        <v>0</v>
      </c>
      <c r="O64" s="249"/>
      <c r="P64" s="249">
        <f t="shared" si="20"/>
        <v>0</v>
      </c>
      <c r="Q64" s="250">
        <f>Q31</f>
        <v>0</v>
      </c>
      <c r="R64" s="249">
        <f>R31</f>
        <v>0</v>
      </c>
      <c r="S64" s="249">
        <f t="shared" si="21"/>
        <v>0</v>
      </c>
      <c r="T64" s="251" t="e">
        <f>G64+#REF!+#REF!</f>
        <v>#REF!</v>
      </c>
    </row>
    <row r="65" spans="1:20" ht="21" customHeight="1" thickBot="1">
      <c r="A65" s="611" t="s">
        <v>372</v>
      </c>
      <c r="B65" s="1224" t="s">
        <v>118</v>
      </c>
      <c r="C65" s="1225"/>
      <c r="D65" s="1225"/>
      <c r="E65" s="1225"/>
      <c r="F65" s="1226"/>
      <c r="G65" s="614">
        <f>G35</f>
        <v>2500000</v>
      </c>
      <c r="H65" s="614">
        <f>H35</f>
        <v>2852000</v>
      </c>
      <c r="I65" s="614">
        <f>I35</f>
        <v>3020000</v>
      </c>
      <c r="J65" s="250"/>
      <c r="K65" s="301"/>
      <c r="L65" s="301"/>
      <c r="M65" s="249">
        <f t="shared" si="19"/>
        <v>0</v>
      </c>
      <c r="N65" s="250">
        <f>N35</f>
        <v>0</v>
      </c>
      <c r="O65" s="249"/>
      <c r="P65" s="249">
        <f t="shared" si="20"/>
        <v>0</v>
      </c>
      <c r="Q65" s="250">
        <f>Q35</f>
        <v>0</v>
      </c>
      <c r="R65" s="249">
        <f>R35</f>
        <v>0</v>
      </c>
      <c r="S65" s="249">
        <f t="shared" si="21"/>
        <v>0</v>
      </c>
      <c r="T65" s="251" t="e">
        <f>G65+#REF!+#REF!</f>
        <v>#REF!</v>
      </c>
    </row>
    <row r="66" spans="1:20" ht="15" customHeight="1">
      <c r="A66" s="218"/>
      <c r="B66" s="216"/>
      <c r="C66" s="216"/>
      <c r="D66" s="216"/>
      <c r="E66" s="216"/>
      <c r="F66" s="216"/>
      <c r="G66" s="217"/>
      <c r="H66" s="217"/>
      <c r="I66" s="217"/>
      <c r="J66" s="217"/>
      <c r="K66" s="217"/>
      <c r="L66" s="217"/>
      <c r="M66" s="217"/>
      <c r="N66" s="217"/>
      <c r="O66" s="217"/>
      <c r="P66" s="217"/>
      <c r="Q66" s="217"/>
      <c r="R66" s="217"/>
      <c r="S66" s="217"/>
      <c r="T66" s="217"/>
    </row>
    <row r="67" spans="1:20" ht="12.75">
      <c r="A67" s="218"/>
      <c r="B67" s="216"/>
      <c r="C67" s="216"/>
      <c r="D67" s="216"/>
      <c r="E67" s="216"/>
      <c r="F67" s="216"/>
      <c r="G67" s="217"/>
      <c r="H67" s="217"/>
      <c r="I67" s="217"/>
      <c r="J67" s="217"/>
      <c r="K67" s="217"/>
      <c r="L67" s="217"/>
      <c r="M67" s="217"/>
      <c r="N67" s="217"/>
      <c r="O67" s="217"/>
      <c r="P67" s="217"/>
      <c r="Q67" s="217"/>
      <c r="R67" s="217"/>
      <c r="S67" s="217"/>
      <c r="T67" s="217"/>
    </row>
    <row r="68" spans="1:20" ht="15">
      <c r="A68" s="1233" t="s">
        <v>370</v>
      </c>
      <c r="B68" s="1233"/>
      <c r="C68" s="1233"/>
      <c r="D68" s="1233"/>
      <c r="E68" s="1233"/>
      <c r="F68" s="1233"/>
      <c r="G68" s="1233"/>
      <c r="H68" s="1233"/>
      <c r="I68" s="1233"/>
      <c r="J68" s="1233"/>
      <c r="K68" s="1233"/>
      <c r="L68" s="1233"/>
      <c r="M68" s="1233"/>
      <c r="N68" s="1233"/>
      <c r="O68" s="1233"/>
      <c r="P68" s="1233"/>
      <c r="Q68" s="1233"/>
      <c r="R68" s="1233"/>
      <c r="S68" s="1233"/>
      <c r="T68" s="1233"/>
    </row>
    <row r="69" spans="1:20" ht="12.75">
      <c r="A69" s="218"/>
      <c r="B69" s="216"/>
      <c r="C69" s="216"/>
      <c r="D69" s="216"/>
      <c r="E69" s="216"/>
      <c r="F69" s="216"/>
      <c r="G69" s="217"/>
      <c r="H69" s="217"/>
      <c r="I69" s="217"/>
      <c r="J69" s="217"/>
      <c r="K69" s="217"/>
      <c r="L69" s="217"/>
      <c r="M69" s="217"/>
      <c r="N69" s="217"/>
      <c r="O69" s="217"/>
      <c r="P69" s="217"/>
      <c r="Q69" s="217"/>
      <c r="R69" s="217"/>
      <c r="S69" s="217"/>
      <c r="T69" s="217"/>
    </row>
    <row r="70" spans="1:20" ht="12.75">
      <c r="A70" s="218"/>
      <c r="B70" s="216"/>
      <c r="C70" s="216"/>
      <c r="D70" s="216"/>
      <c r="E70" s="216"/>
      <c r="F70" s="216"/>
      <c r="G70" s="217"/>
      <c r="H70" s="217"/>
      <c r="I70" s="217"/>
      <c r="J70" s="217"/>
      <c r="K70" s="217"/>
      <c r="L70" s="217"/>
      <c r="M70" s="217"/>
      <c r="N70" s="217"/>
      <c r="O70" s="217"/>
      <c r="P70" s="217"/>
      <c r="Q70" s="217"/>
      <c r="R70" s="217"/>
      <c r="S70" s="217"/>
      <c r="T70" s="217"/>
    </row>
    <row r="71" spans="2:14" ht="15.75">
      <c r="B71" s="919" t="s">
        <v>682</v>
      </c>
      <c r="C71" s="920"/>
      <c r="D71" s="920"/>
      <c r="E71" s="920"/>
      <c r="F71" s="920"/>
      <c r="G71" s="920"/>
      <c r="H71" s="921"/>
      <c r="I71" s="921"/>
      <c r="J71" s="921"/>
      <c r="K71" s="921"/>
      <c r="L71" s="921"/>
      <c r="M71" s="922"/>
      <c r="N71" s="922"/>
    </row>
    <row r="72" spans="2:14" ht="15.75">
      <c r="B72" s="923" t="s">
        <v>683</v>
      </c>
      <c r="C72" s="923"/>
      <c r="D72" s="923"/>
      <c r="E72" s="923"/>
      <c r="F72" s="923"/>
      <c r="G72" s="923"/>
      <c r="H72" s="922"/>
      <c r="I72" s="922"/>
      <c r="J72" s="922"/>
      <c r="K72" s="922"/>
      <c r="L72" s="922"/>
      <c r="M72" s="922"/>
      <c r="N72" s="922"/>
    </row>
  </sheetData>
  <sheetProtection/>
  <mergeCells count="37">
    <mergeCell ref="B63:F63"/>
    <mergeCell ref="B64:F64"/>
    <mergeCell ref="B65:F65"/>
    <mergeCell ref="A68:T68"/>
    <mergeCell ref="J4:M4"/>
    <mergeCell ref="Q57:S57"/>
    <mergeCell ref="T57:T58"/>
    <mergeCell ref="A59:F59"/>
    <mergeCell ref="B60:F60"/>
    <mergeCell ref="B62:F62"/>
    <mergeCell ref="A35:A37"/>
    <mergeCell ref="B35:F35"/>
    <mergeCell ref="A57:F58"/>
    <mergeCell ref="B61:F61"/>
    <mergeCell ref="J57:L57"/>
    <mergeCell ref="N57:P57"/>
    <mergeCell ref="A25:A29"/>
    <mergeCell ref="B25:F25"/>
    <mergeCell ref="A31:A33"/>
    <mergeCell ref="B31:F31"/>
    <mergeCell ref="A10:A12"/>
    <mergeCell ref="B10:F10"/>
    <mergeCell ref="A14:A16"/>
    <mergeCell ref="B14:F14"/>
    <mergeCell ref="A18:A22"/>
    <mergeCell ref="T4:T5"/>
    <mergeCell ref="A5:F5"/>
    <mergeCell ref="B18:F18"/>
    <mergeCell ref="A7:F7"/>
    <mergeCell ref="B9:F9"/>
    <mergeCell ref="A4:F4"/>
    <mergeCell ref="N4:P4"/>
    <mergeCell ref="G3:I3"/>
    <mergeCell ref="J3:Q3"/>
    <mergeCell ref="B39:F39"/>
    <mergeCell ref="B43:F43"/>
    <mergeCell ref="Q4:S4"/>
  </mergeCells>
  <printOptions/>
  <pageMargins left="0.11811023622047245" right="0.31496062992125984" top="0.5511811023622047" bottom="0.15748031496062992" header="0.31496062992125984" footer="0.31496062992125984"/>
  <pageSetup horizontalDpi="300" verticalDpi="300" orientation="landscape" paperSize="9" scale="65" r:id="rId1"/>
</worksheet>
</file>

<file path=xl/worksheets/sheet4.xml><?xml version="1.0" encoding="utf-8"?>
<worksheet xmlns="http://schemas.openxmlformats.org/spreadsheetml/2006/main" xmlns:r="http://schemas.openxmlformats.org/officeDocument/2006/relationships">
  <dimension ref="A2:AH155"/>
  <sheetViews>
    <sheetView zoomScalePageLayoutView="0" workbookViewId="0" topLeftCell="A1">
      <selection activeCell="A1" sqref="A1:IV16384"/>
    </sheetView>
  </sheetViews>
  <sheetFormatPr defaultColWidth="9.140625" defaultRowHeight="12.75"/>
  <cols>
    <col min="1" max="1" width="19.7109375" style="0" customWidth="1"/>
    <col min="2" max="2" width="11.421875" style="4" customWidth="1"/>
    <col min="3" max="3" width="10.28125" style="4" customWidth="1"/>
    <col min="4" max="6" width="10.140625" style="4" customWidth="1"/>
    <col min="7" max="7" width="9.140625" style="4" customWidth="1"/>
    <col min="8" max="8" width="9.28125" style="4" customWidth="1"/>
    <col min="9" max="9" width="7.8515625" style="4" customWidth="1"/>
    <col min="10" max="10" width="10.8515625" style="4" customWidth="1"/>
    <col min="11" max="11" width="10.140625" style="4" customWidth="1"/>
    <col min="12" max="12" width="10.28125" style="4" customWidth="1"/>
    <col min="13" max="13" width="8.140625" style="4" customWidth="1"/>
    <col min="14" max="14" width="9.00390625" style="4" customWidth="1"/>
    <col min="15" max="15" width="10.140625" style="4" customWidth="1"/>
    <col min="16" max="16" width="9.57421875" style="4" customWidth="1"/>
    <col min="17" max="17" width="10.140625" style="4" customWidth="1"/>
    <col min="18" max="33" width="5.7109375" style="4" customWidth="1"/>
    <col min="34" max="34" width="11.7109375" style="4" customWidth="1"/>
    <col min="35" max="35" width="4.28125" style="0" customWidth="1"/>
  </cols>
  <sheetData>
    <row r="2" spans="1:34" s="71" customFormat="1" ht="22.5" customHeight="1">
      <c r="A2" s="1240" t="s">
        <v>27</v>
      </c>
      <c r="B2" s="1240"/>
      <c r="C2" s="1240"/>
      <c r="D2" s="1240"/>
      <c r="E2" s="1240"/>
      <c r="F2" s="1240"/>
      <c r="G2" s="1240"/>
      <c r="H2" s="1240"/>
      <c r="I2" s="1240"/>
      <c r="J2" s="1240"/>
      <c r="K2" s="1240"/>
      <c r="L2" s="1240"/>
      <c r="M2" s="1240"/>
      <c r="N2" s="1240"/>
      <c r="O2" s="1240"/>
      <c r="P2" s="1240"/>
      <c r="Q2" s="1240"/>
      <c r="R2" s="1240"/>
      <c r="S2" s="1240"/>
      <c r="T2" s="1240"/>
      <c r="U2" s="1240"/>
      <c r="V2" s="1240"/>
      <c r="W2" s="1240"/>
      <c r="X2" s="1240"/>
      <c r="Y2" s="1240"/>
      <c r="Z2" s="1240"/>
      <c r="AA2" s="1240"/>
      <c r="AB2" s="1240"/>
      <c r="AC2" s="1240"/>
      <c r="AD2" s="1240"/>
      <c r="AE2" s="1240"/>
      <c r="AF2" s="1240"/>
      <c r="AG2" s="1240"/>
      <c r="AH2" s="1240"/>
    </row>
    <row r="3" spans="1:34" s="72" customFormat="1" ht="18" customHeight="1">
      <c r="A3" s="71" t="s">
        <v>28</v>
      </c>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row>
    <row r="4" spans="1:34" s="1" customFormat="1" ht="18" customHeight="1" thickBot="1">
      <c r="A4" s="71" t="s">
        <v>284</v>
      </c>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1241"/>
      <c r="AH4" s="1241"/>
    </row>
    <row r="5" spans="3:34" ht="29.25" customHeight="1" thickBot="1">
      <c r="C5" s="1242" t="s">
        <v>414</v>
      </c>
      <c r="D5" s="1243"/>
      <c r="E5" s="1243"/>
      <c r="F5" s="1243"/>
      <c r="G5" s="1243"/>
      <c r="H5" s="1243"/>
      <c r="I5" s="1243"/>
      <c r="J5" s="1243"/>
      <c r="K5" s="1243"/>
      <c r="L5" s="1243"/>
      <c r="M5" s="1243"/>
      <c r="N5" s="1243"/>
      <c r="O5" s="1243"/>
      <c r="P5" s="1243"/>
      <c r="Q5" s="1244"/>
      <c r="R5" s="1242" t="s">
        <v>415</v>
      </c>
      <c r="S5" s="1243"/>
      <c r="T5" s="1243"/>
      <c r="U5" s="1243"/>
      <c r="V5" s="1243"/>
      <c r="W5" s="1243"/>
      <c r="X5" s="1243"/>
      <c r="Y5" s="1243"/>
      <c r="Z5" s="1243"/>
      <c r="AA5" s="1243"/>
      <c r="AB5" s="1243"/>
      <c r="AC5" s="1243"/>
      <c r="AD5" s="1243"/>
      <c r="AE5" s="1243"/>
      <c r="AF5" s="1243"/>
      <c r="AG5" s="1243"/>
      <c r="AH5" s="1244"/>
    </row>
    <row r="6" spans="1:34" s="2" customFormat="1" ht="22.5" customHeight="1" thickBot="1">
      <c r="A6" s="1245" t="s">
        <v>22</v>
      </c>
      <c r="B6" s="1248" t="s">
        <v>285</v>
      </c>
      <c r="C6" s="1249"/>
      <c r="D6" s="1249"/>
      <c r="E6" s="1249"/>
      <c r="F6" s="1249"/>
      <c r="G6" s="1249"/>
      <c r="H6" s="1249"/>
      <c r="I6" s="1249"/>
      <c r="J6" s="1249"/>
      <c r="K6" s="1249"/>
      <c r="L6" s="1249"/>
      <c r="M6" s="1249"/>
      <c r="N6" s="1249"/>
      <c r="O6" s="1250"/>
      <c r="P6" s="1250"/>
      <c r="Q6" s="1251"/>
      <c r="R6" s="1248" t="s">
        <v>286</v>
      </c>
      <c r="S6" s="1250"/>
      <c r="T6" s="1250"/>
      <c r="U6" s="1250"/>
      <c r="V6" s="1250"/>
      <c r="W6" s="1250"/>
      <c r="X6" s="1250"/>
      <c r="Y6" s="1250"/>
      <c r="Z6" s="1250"/>
      <c r="AA6" s="1250"/>
      <c r="AB6" s="1250"/>
      <c r="AC6" s="1250"/>
      <c r="AD6" s="1250"/>
      <c r="AE6" s="1250"/>
      <c r="AF6" s="1250"/>
      <c r="AG6" s="1251"/>
      <c r="AH6" s="1260" t="s">
        <v>287</v>
      </c>
    </row>
    <row r="7" spans="1:34" ht="25.5" customHeight="1" thickBot="1">
      <c r="A7" s="1246"/>
      <c r="B7" s="1260" t="s">
        <v>288</v>
      </c>
      <c r="C7" s="1255" t="s">
        <v>13</v>
      </c>
      <c r="D7" s="1271"/>
      <c r="E7" s="1255" t="s">
        <v>14</v>
      </c>
      <c r="F7" s="1267"/>
      <c r="G7" s="1267"/>
      <c r="H7" s="1267"/>
      <c r="I7" s="1267"/>
      <c r="J7" s="1268"/>
      <c r="K7" s="1268"/>
      <c r="L7" s="1268"/>
      <c r="M7" s="1268"/>
      <c r="N7" s="1269"/>
      <c r="O7" s="1255" t="s">
        <v>17</v>
      </c>
      <c r="P7" s="1256"/>
      <c r="Q7" s="1257" t="s">
        <v>142</v>
      </c>
      <c r="R7" s="1260" t="s">
        <v>12</v>
      </c>
      <c r="S7" s="1262" t="s">
        <v>13</v>
      </c>
      <c r="T7" s="1263"/>
      <c r="U7" s="1262" t="s">
        <v>14</v>
      </c>
      <c r="V7" s="1264"/>
      <c r="W7" s="1265"/>
      <c r="X7" s="1265"/>
      <c r="Y7" s="1265"/>
      <c r="Z7" s="1265"/>
      <c r="AA7" s="1265"/>
      <c r="AB7" s="1265"/>
      <c r="AC7" s="1265"/>
      <c r="AD7" s="1263"/>
      <c r="AE7" s="1255" t="s">
        <v>17</v>
      </c>
      <c r="AF7" s="1256"/>
      <c r="AG7" s="1257" t="s">
        <v>142</v>
      </c>
      <c r="AH7" s="1270"/>
    </row>
    <row r="8" spans="1:34" s="1" customFormat="1" ht="69" customHeight="1" thickBot="1">
      <c r="A8" s="1247"/>
      <c r="B8" s="1261"/>
      <c r="C8" s="409" t="s">
        <v>16</v>
      </c>
      <c r="D8" s="410" t="s">
        <v>289</v>
      </c>
      <c r="E8" s="409" t="s">
        <v>23</v>
      </c>
      <c r="F8" s="411" t="s">
        <v>31</v>
      </c>
      <c r="G8" s="411" t="s">
        <v>290</v>
      </c>
      <c r="H8" s="411" t="s">
        <v>30</v>
      </c>
      <c r="I8" s="411" t="s">
        <v>48</v>
      </c>
      <c r="J8" s="412" t="s">
        <v>149</v>
      </c>
      <c r="K8" s="412" t="s">
        <v>20</v>
      </c>
      <c r="L8" s="412" t="s">
        <v>21</v>
      </c>
      <c r="M8" s="412" t="s">
        <v>150</v>
      </c>
      <c r="N8" s="413" t="s">
        <v>291</v>
      </c>
      <c r="O8" s="414" t="s">
        <v>18</v>
      </c>
      <c r="P8" s="415" t="s">
        <v>19</v>
      </c>
      <c r="Q8" s="1258"/>
      <c r="R8" s="1261"/>
      <c r="S8" s="409" t="s">
        <v>16</v>
      </c>
      <c r="T8" s="410" t="s">
        <v>46</v>
      </c>
      <c r="U8" s="409" t="s">
        <v>23</v>
      </c>
      <c r="V8" s="411" t="s">
        <v>31</v>
      </c>
      <c r="W8" s="411" t="s">
        <v>47</v>
      </c>
      <c r="X8" s="411" t="s">
        <v>30</v>
      </c>
      <c r="Y8" s="411" t="s">
        <v>48</v>
      </c>
      <c r="Z8" s="412" t="s">
        <v>149</v>
      </c>
      <c r="AA8" s="412" t="s">
        <v>20</v>
      </c>
      <c r="AB8" s="412" t="s">
        <v>21</v>
      </c>
      <c r="AC8" s="412" t="s">
        <v>150</v>
      </c>
      <c r="AD8" s="412" t="s">
        <v>291</v>
      </c>
      <c r="AE8" s="416" t="s">
        <v>18</v>
      </c>
      <c r="AF8" s="417" t="s">
        <v>19</v>
      </c>
      <c r="AG8" s="1258"/>
      <c r="AH8" s="1261"/>
    </row>
    <row r="9" spans="1:34" ht="30" customHeight="1" thickBot="1">
      <c r="A9" s="418" t="s">
        <v>292</v>
      </c>
      <c r="B9" s="419">
        <v>11629</v>
      </c>
      <c r="C9" s="420"/>
      <c r="D9" s="421"/>
      <c r="E9" s="422">
        <v>11730</v>
      </c>
      <c r="F9" s="423">
        <v>2174</v>
      </c>
      <c r="G9" s="423">
        <v>256</v>
      </c>
      <c r="H9" s="423">
        <v>249</v>
      </c>
      <c r="I9" s="423"/>
      <c r="J9" s="423">
        <v>12876</v>
      </c>
      <c r="K9" s="423">
        <v>410</v>
      </c>
      <c r="L9" s="423">
        <v>48933</v>
      </c>
      <c r="M9" s="423">
        <v>7134</v>
      </c>
      <c r="N9" s="424">
        <v>764</v>
      </c>
      <c r="O9" s="422">
        <v>15725</v>
      </c>
      <c r="P9" s="425">
        <v>9463</v>
      </c>
      <c r="Q9" s="426">
        <f aca="true" t="shared" si="0" ref="Q9:Q14">SUM(B9:P9)</f>
        <v>121343</v>
      </c>
      <c r="R9" s="426"/>
      <c r="S9" s="422"/>
      <c r="T9" s="425"/>
      <c r="U9" s="422"/>
      <c r="V9" s="423"/>
      <c r="W9" s="423"/>
      <c r="X9" s="423"/>
      <c r="Y9" s="423"/>
      <c r="Z9" s="423"/>
      <c r="AA9" s="423"/>
      <c r="AB9" s="423"/>
      <c r="AC9" s="423"/>
      <c r="AD9" s="425"/>
      <c r="AE9" s="422"/>
      <c r="AF9" s="425"/>
      <c r="AG9" s="426">
        <f aca="true" t="shared" si="1" ref="AG9:AG14">SUM(R9:AF9)</f>
        <v>0</v>
      </c>
      <c r="AH9" s="427">
        <f aca="true" t="shared" si="2" ref="AH9:AH14">SUM(Q9+AG9)</f>
        <v>121343</v>
      </c>
    </row>
    <row r="10" spans="1:34" s="215" customFormat="1" ht="30" customHeight="1" thickBot="1">
      <c r="A10" s="428" t="s">
        <v>24</v>
      </c>
      <c r="B10" s="429">
        <v>82657</v>
      </c>
      <c r="C10" s="430">
        <v>67919</v>
      </c>
      <c r="D10" s="431">
        <v>50053</v>
      </c>
      <c r="E10" s="432">
        <v>1378</v>
      </c>
      <c r="F10" s="433">
        <v>1187</v>
      </c>
      <c r="G10" s="433"/>
      <c r="H10" s="433"/>
      <c r="I10" s="433">
        <v>298</v>
      </c>
      <c r="J10" s="433"/>
      <c r="K10" s="433">
        <v>754</v>
      </c>
      <c r="L10" s="433"/>
      <c r="M10" s="433"/>
      <c r="N10" s="434"/>
      <c r="O10" s="435"/>
      <c r="P10" s="436"/>
      <c r="Q10" s="437">
        <f t="shared" si="0"/>
        <v>204246</v>
      </c>
      <c r="R10" s="437"/>
      <c r="S10" s="432"/>
      <c r="T10" s="436"/>
      <c r="U10" s="432"/>
      <c r="V10" s="433"/>
      <c r="W10" s="433"/>
      <c r="X10" s="433"/>
      <c r="Y10" s="433"/>
      <c r="Z10" s="433"/>
      <c r="AA10" s="433"/>
      <c r="AB10" s="433"/>
      <c r="AC10" s="433"/>
      <c r="AD10" s="436"/>
      <c r="AE10" s="432"/>
      <c r="AF10" s="436"/>
      <c r="AG10" s="426">
        <f t="shared" si="1"/>
        <v>0</v>
      </c>
      <c r="AH10" s="426">
        <f t="shared" si="2"/>
        <v>204246</v>
      </c>
    </row>
    <row r="11" spans="1:34" ht="30" customHeight="1" thickBot="1">
      <c r="A11" s="438" t="s">
        <v>25</v>
      </c>
      <c r="B11" s="439">
        <v>4814</v>
      </c>
      <c r="C11" s="440">
        <v>9015</v>
      </c>
      <c r="D11" s="441">
        <v>293</v>
      </c>
      <c r="E11" s="440"/>
      <c r="F11" s="442"/>
      <c r="G11" s="442"/>
      <c r="H11" s="442"/>
      <c r="I11" s="442"/>
      <c r="J11" s="442"/>
      <c r="K11" s="442">
        <v>323</v>
      </c>
      <c r="L11" s="442"/>
      <c r="M11" s="442"/>
      <c r="N11" s="443"/>
      <c r="O11" s="432"/>
      <c r="P11" s="441"/>
      <c r="Q11" s="439">
        <f t="shared" si="0"/>
        <v>14445</v>
      </c>
      <c r="R11" s="439"/>
      <c r="S11" s="440"/>
      <c r="T11" s="441"/>
      <c r="U11" s="440"/>
      <c r="V11" s="442"/>
      <c r="W11" s="442"/>
      <c r="X11" s="442"/>
      <c r="Y11" s="442"/>
      <c r="Z11" s="442"/>
      <c r="AA11" s="442"/>
      <c r="AB11" s="442"/>
      <c r="AC11" s="442"/>
      <c r="AD11" s="441"/>
      <c r="AE11" s="440"/>
      <c r="AF11" s="441"/>
      <c r="AG11" s="427">
        <f t="shared" si="1"/>
        <v>0</v>
      </c>
      <c r="AH11" s="427">
        <f t="shared" si="2"/>
        <v>14445</v>
      </c>
    </row>
    <row r="12" spans="1:34" ht="30" customHeight="1" thickBot="1">
      <c r="A12" s="438" t="s">
        <v>26</v>
      </c>
      <c r="B12" s="439">
        <v>1333</v>
      </c>
      <c r="C12" s="440">
        <v>1333</v>
      </c>
      <c r="D12" s="441"/>
      <c r="E12" s="440"/>
      <c r="F12" s="442"/>
      <c r="G12" s="442"/>
      <c r="H12" s="442"/>
      <c r="I12" s="442"/>
      <c r="J12" s="442"/>
      <c r="K12" s="442"/>
      <c r="L12" s="442"/>
      <c r="M12" s="442"/>
      <c r="N12" s="443"/>
      <c r="O12" s="440"/>
      <c r="P12" s="441"/>
      <c r="Q12" s="439">
        <f t="shared" si="0"/>
        <v>2666</v>
      </c>
      <c r="R12" s="439"/>
      <c r="S12" s="440"/>
      <c r="T12" s="441"/>
      <c r="U12" s="440"/>
      <c r="V12" s="442"/>
      <c r="W12" s="442"/>
      <c r="X12" s="442"/>
      <c r="Y12" s="442"/>
      <c r="Z12" s="442"/>
      <c r="AA12" s="442"/>
      <c r="AB12" s="442"/>
      <c r="AC12" s="442"/>
      <c r="AD12" s="441"/>
      <c r="AE12" s="440"/>
      <c r="AF12" s="441"/>
      <c r="AG12" s="427">
        <f t="shared" si="1"/>
        <v>0</v>
      </c>
      <c r="AH12" s="427">
        <f t="shared" si="2"/>
        <v>2666</v>
      </c>
    </row>
    <row r="13" spans="1:34" ht="30" customHeight="1" thickBot="1">
      <c r="A13" s="444"/>
      <c r="B13" s="439"/>
      <c r="C13" s="440"/>
      <c r="D13" s="441"/>
      <c r="E13" s="440"/>
      <c r="F13" s="442"/>
      <c r="G13" s="442"/>
      <c r="H13" s="442"/>
      <c r="I13" s="442"/>
      <c r="J13" s="442"/>
      <c r="K13" s="442"/>
      <c r="L13" s="442"/>
      <c r="M13" s="442"/>
      <c r="N13" s="443"/>
      <c r="O13" s="440"/>
      <c r="P13" s="441"/>
      <c r="Q13" s="439">
        <f t="shared" si="0"/>
        <v>0</v>
      </c>
      <c r="R13" s="439"/>
      <c r="S13" s="440"/>
      <c r="T13" s="441"/>
      <c r="U13" s="440"/>
      <c r="V13" s="442"/>
      <c r="W13" s="442"/>
      <c r="X13" s="442"/>
      <c r="Y13" s="442"/>
      <c r="Z13" s="442"/>
      <c r="AA13" s="442"/>
      <c r="AB13" s="442"/>
      <c r="AC13" s="442"/>
      <c r="AD13" s="441"/>
      <c r="AE13" s="440"/>
      <c r="AF13" s="441"/>
      <c r="AG13" s="427">
        <f t="shared" si="1"/>
        <v>0</v>
      </c>
      <c r="AH13" s="427">
        <f t="shared" si="2"/>
        <v>0</v>
      </c>
    </row>
    <row r="14" spans="1:34" ht="30" customHeight="1" thickBot="1">
      <c r="A14" s="445"/>
      <c r="B14" s="446"/>
      <c r="C14" s="447"/>
      <c r="D14" s="448"/>
      <c r="E14" s="447"/>
      <c r="F14" s="449"/>
      <c r="G14" s="449"/>
      <c r="H14" s="449"/>
      <c r="I14" s="449"/>
      <c r="J14" s="449"/>
      <c r="K14" s="449"/>
      <c r="L14" s="449"/>
      <c r="M14" s="449"/>
      <c r="N14" s="450"/>
      <c r="O14" s="451"/>
      <c r="P14" s="452"/>
      <c r="Q14" s="439">
        <f t="shared" si="0"/>
        <v>0</v>
      </c>
      <c r="R14" s="453"/>
      <c r="S14" s="451"/>
      <c r="T14" s="452"/>
      <c r="U14" s="447"/>
      <c r="V14" s="449"/>
      <c r="W14" s="449"/>
      <c r="X14" s="449"/>
      <c r="Y14" s="449"/>
      <c r="Z14" s="449"/>
      <c r="AA14" s="449"/>
      <c r="AB14" s="449"/>
      <c r="AC14" s="449"/>
      <c r="AD14" s="448"/>
      <c r="AE14" s="451"/>
      <c r="AF14" s="452"/>
      <c r="AG14" s="427">
        <f t="shared" si="1"/>
        <v>0</v>
      </c>
      <c r="AH14" s="427">
        <f t="shared" si="2"/>
        <v>0</v>
      </c>
    </row>
    <row r="15" spans="1:34" s="1" customFormat="1" ht="19.5" customHeight="1" thickBot="1">
      <c r="A15" s="454" t="s">
        <v>142</v>
      </c>
      <c r="B15" s="455">
        <f aca="true" t="shared" si="3" ref="B15:W15">SUM(B9:B14)</f>
        <v>100433</v>
      </c>
      <c r="C15" s="456">
        <f t="shared" si="3"/>
        <v>78267</v>
      </c>
      <c r="D15" s="457">
        <f t="shared" si="3"/>
        <v>50346</v>
      </c>
      <c r="E15" s="456">
        <f t="shared" si="3"/>
        <v>13108</v>
      </c>
      <c r="F15" s="458">
        <f t="shared" si="3"/>
        <v>3361</v>
      </c>
      <c r="G15" s="458">
        <f t="shared" si="3"/>
        <v>256</v>
      </c>
      <c r="H15" s="458">
        <f t="shared" si="3"/>
        <v>249</v>
      </c>
      <c r="I15" s="458">
        <f t="shared" si="3"/>
        <v>298</v>
      </c>
      <c r="J15" s="458">
        <f t="shared" si="3"/>
        <v>12876</v>
      </c>
      <c r="K15" s="458">
        <f t="shared" si="3"/>
        <v>1487</v>
      </c>
      <c r="L15" s="458">
        <f t="shared" si="3"/>
        <v>48933</v>
      </c>
      <c r="M15" s="458">
        <f t="shared" si="3"/>
        <v>7134</v>
      </c>
      <c r="N15" s="459">
        <f t="shared" si="3"/>
        <v>764</v>
      </c>
      <c r="O15" s="456">
        <f t="shared" si="3"/>
        <v>15725</v>
      </c>
      <c r="P15" s="457">
        <f t="shared" si="3"/>
        <v>9463</v>
      </c>
      <c r="Q15" s="455">
        <f t="shared" si="3"/>
        <v>342700</v>
      </c>
      <c r="R15" s="455">
        <f t="shared" si="3"/>
        <v>0</v>
      </c>
      <c r="S15" s="456">
        <f t="shared" si="3"/>
        <v>0</v>
      </c>
      <c r="T15" s="457">
        <f t="shared" si="3"/>
        <v>0</v>
      </c>
      <c r="U15" s="456">
        <f t="shared" si="3"/>
        <v>0</v>
      </c>
      <c r="V15" s="458">
        <f t="shared" si="3"/>
        <v>0</v>
      </c>
      <c r="W15" s="458">
        <f t="shared" si="3"/>
        <v>0</v>
      </c>
      <c r="X15" s="458"/>
      <c r="Y15" s="458"/>
      <c r="Z15" s="458">
        <f aca="true" t="shared" si="4" ref="Z15:AH15">SUM(Z9:Z14)</f>
        <v>0</v>
      </c>
      <c r="AA15" s="458">
        <f t="shared" si="4"/>
        <v>0</v>
      </c>
      <c r="AB15" s="458">
        <f t="shared" si="4"/>
        <v>0</v>
      </c>
      <c r="AC15" s="458">
        <f t="shared" si="4"/>
        <v>0</v>
      </c>
      <c r="AD15" s="458">
        <f t="shared" si="4"/>
        <v>0</v>
      </c>
      <c r="AE15" s="456">
        <f t="shared" si="4"/>
        <v>0</v>
      </c>
      <c r="AF15" s="457">
        <f t="shared" si="4"/>
        <v>0</v>
      </c>
      <c r="AG15" s="455">
        <f t="shared" si="4"/>
        <v>0</v>
      </c>
      <c r="AH15" s="455">
        <f t="shared" si="4"/>
        <v>342700</v>
      </c>
    </row>
    <row r="16" spans="2:22" ht="12.75" customHeight="1">
      <c r="B16" s="4">
        <f>SUM(B9:B12)</f>
        <v>100433</v>
      </c>
      <c r="C16" s="4">
        <f>SUM(C10:C12)</f>
        <v>78267</v>
      </c>
      <c r="E16" s="4">
        <f>SUM(D15+E15)</f>
        <v>63454</v>
      </c>
      <c r="O16" s="1259">
        <f>SUM(F15+G15+H15+I15+J15+K15+L15+M15+N15+O15+P15)</f>
        <v>100546</v>
      </c>
      <c r="P16" s="1259"/>
      <c r="S16" s="1259">
        <f>SUM(S15+C16)</f>
        <v>78267</v>
      </c>
      <c r="T16" s="1259"/>
      <c r="U16" s="1259"/>
      <c r="V16" s="1259"/>
    </row>
    <row r="17" spans="1:34" ht="19.5" customHeight="1">
      <c r="A17" s="1252" t="s">
        <v>293</v>
      </c>
      <c r="B17" s="1266"/>
      <c r="C17" s="1266"/>
      <c r="D17" s="1266"/>
      <c r="E17" s="1266"/>
      <c r="F17" s="1266"/>
      <c r="G17" s="1266"/>
      <c r="H17" s="1266"/>
      <c r="I17" s="1266"/>
      <c r="J17" s="1266"/>
      <c r="K17" s="1266"/>
      <c r="L17" s="1266"/>
      <c r="M17" s="1266"/>
      <c r="N17" s="1266"/>
      <c r="O17" s="1266"/>
      <c r="P17" s="1266"/>
      <c r="Q17" s="1266"/>
      <c r="R17" s="1266"/>
      <c r="S17" s="1266"/>
      <c r="T17" s="1266"/>
      <c r="U17" s="1266"/>
      <c r="V17" s="1266"/>
      <c r="W17" s="1266"/>
      <c r="X17" s="1266"/>
      <c r="Y17" s="1266"/>
      <c r="Z17" s="1266"/>
      <c r="AA17" s="1266"/>
      <c r="AB17" s="1266"/>
      <c r="AC17" s="1266"/>
      <c r="AD17" s="1266"/>
      <c r="AE17" s="1266"/>
      <c r="AF17" s="1266"/>
      <c r="AG17" s="1266"/>
      <c r="AH17" s="1266"/>
    </row>
    <row r="18" spans="1:34" ht="19.5" customHeight="1">
      <c r="A18" s="1252" t="s">
        <v>294</v>
      </c>
      <c r="B18" s="1252"/>
      <c r="C18" s="1252"/>
      <c r="D18" s="1252"/>
      <c r="E18" s="1252"/>
      <c r="F18" s="1252"/>
      <c r="G18" s="1252"/>
      <c r="H18" s="1252"/>
      <c r="I18" s="1252"/>
      <c r="J18" s="1252"/>
      <c r="K18" s="1252"/>
      <c r="L18" s="1252"/>
      <c r="M18" s="1252"/>
      <c r="N18" s="1252"/>
      <c r="O18" s="1252"/>
      <c r="P18" s="1252"/>
      <c r="Q18" s="1252"/>
      <c r="R18" s="1252"/>
      <c r="S18" s="1252"/>
      <c r="T18" s="1252"/>
      <c r="U18" s="1252"/>
      <c r="V18" s="1252"/>
      <c r="W18" s="1252"/>
      <c r="X18" s="1252"/>
      <c r="Y18" s="1252"/>
      <c r="Z18" s="1252"/>
      <c r="AA18" s="1252"/>
      <c r="AB18" s="1252"/>
      <c r="AC18" s="1252"/>
      <c r="AD18" s="1252"/>
      <c r="AE18" s="1252"/>
      <c r="AF18" s="1252"/>
      <c r="AG18" s="1252"/>
      <c r="AH18" s="1252"/>
    </row>
    <row r="19" spans="1:34" ht="19.5" customHeight="1">
      <c r="A19" s="1252" t="s">
        <v>29</v>
      </c>
      <c r="B19" s="1252"/>
      <c r="C19" s="1252"/>
      <c r="D19" s="1252"/>
      <c r="E19" s="1252"/>
      <c r="F19" s="1252"/>
      <c r="G19" s="1252"/>
      <c r="H19" s="1252"/>
      <c r="I19" s="1252"/>
      <c r="J19" s="1252"/>
      <c r="K19" s="1252"/>
      <c r="L19" s="1252"/>
      <c r="M19" s="1252"/>
      <c r="N19" s="1252"/>
      <c r="O19" s="1252"/>
      <c r="P19" s="1252"/>
      <c r="Q19" s="1252"/>
      <c r="R19" s="1252"/>
      <c r="S19" s="1252"/>
      <c r="T19" s="1252"/>
      <c r="U19" s="1252"/>
      <c r="V19" s="1252"/>
      <c r="W19" s="1252"/>
      <c r="X19" s="1252"/>
      <c r="Y19" s="1252"/>
      <c r="Z19" s="1252"/>
      <c r="AA19" s="1252"/>
      <c r="AB19" s="1252"/>
      <c r="AC19" s="1252"/>
      <c r="AD19" s="1252"/>
      <c r="AE19" s="1252"/>
      <c r="AF19" s="1252"/>
      <c r="AG19" s="1252"/>
      <c r="AH19" s="1252"/>
    </row>
    <row r="20" ht="13.5" thickBot="1"/>
    <row r="21" spans="1:19" ht="18.75" thickBot="1">
      <c r="A21" s="460">
        <v>40351</v>
      </c>
      <c r="B21" s="461"/>
      <c r="C21" s="461"/>
      <c r="D21" s="461"/>
      <c r="E21" s="461"/>
      <c r="F21" s="461"/>
      <c r="G21" s="461"/>
      <c r="H21" s="461"/>
      <c r="I21" s="461"/>
      <c r="J21" s="461"/>
      <c r="K21" s="461"/>
      <c r="L21" s="461"/>
      <c r="M21" s="461"/>
      <c r="N21" s="461"/>
      <c r="O21" s="461"/>
      <c r="P21" s="461"/>
      <c r="Q21" s="461"/>
      <c r="R21" s="461"/>
      <c r="S21" s="462"/>
    </row>
    <row r="22" spans="1:19" ht="15">
      <c r="A22" s="463" t="s">
        <v>124</v>
      </c>
      <c r="B22" s="464" t="s">
        <v>416</v>
      </c>
      <c r="C22" s="465"/>
      <c r="D22" s="465"/>
      <c r="E22" s="465"/>
      <c r="F22" s="465"/>
      <c r="G22" s="465"/>
      <c r="H22" s="465"/>
      <c r="I22" s="465"/>
      <c r="J22" s="465"/>
      <c r="K22" s="465"/>
      <c r="L22" s="465"/>
      <c r="M22" s="465"/>
      <c r="N22" s="465"/>
      <c r="O22" s="465"/>
      <c r="P22" s="465"/>
      <c r="Q22" s="465"/>
      <c r="R22" s="465"/>
      <c r="S22" s="466"/>
    </row>
    <row r="23" spans="1:19" ht="15">
      <c r="A23" s="467"/>
      <c r="B23" s="464" t="s">
        <v>417</v>
      </c>
      <c r="C23" s="465"/>
      <c r="D23" s="465"/>
      <c r="E23" s="465"/>
      <c r="F23" s="465"/>
      <c r="G23" s="465"/>
      <c r="H23" s="465"/>
      <c r="I23" s="465"/>
      <c r="J23" s="465"/>
      <c r="K23" s="465"/>
      <c r="L23" s="465"/>
      <c r="M23" s="465"/>
      <c r="N23" s="465"/>
      <c r="O23" s="465"/>
      <c r="P23" s="465"/>
      <c r="Q23" s="465"/>
      <c r="R23" s="465"/>
      <c r="S23" s="466"/>
    </row>
    <row r="24" spans="1:19" ht="15.75">
      <c r="A24" s="467"/>
      <c r="B24" s="464" t="s">
        <v>418</v>
      </c>
      <c r="C24" s="465"/>
      <c r="D24" s="465"/>
      <c r="E24" s="465"/>
      <c r="F24" s="465"/>
      <c r="G24" s="465"/>
      <c r="H24" s="465"/>
      <c r="I24" s="465"/>
      <c r="J24" s="465"/>
      <c r="K24" s="465"/>
      <c r="L24" s="465"/>
      <c r="M24" s="465"/>
      <c r="N24" s="465"/>
      <c r="O24" s="465"/>
      <c r="P24" s="465"/>
      <c r="Q24" s="465"/>
      <c r="R24" s="465"/>
      <c r="S24" s="466"/>
    </row>
    <row r="25" spans="1:19" ht="12.75">
      <c r="A25" s="467"/>
      <c r="B25" s="465"/>
      <c r="C25" s="465"/>
      <c r="D25" s="465"/>
      <c r="E25" s="465"/>
      <c r="F25" s="465"/>
      <c r="G25" s="465"/>
      <c r="H25" s="465"/>
      <c r="I25" s="465"/>
      <c r="J25" s="465"/>
      <c r="K25" s="465"/>
      <c r="L25" s="465"/>
      <c r="M25" s="465" t="s">
        <v>295</v>
      </c>
      <c r="N25" s="465"/>
      <c r="O25" s="465"/>
      <c r="P25" s="465"/>
      <c r="Q25" s="465"/>
      <c r="R25" s="465"/>
      <c r="S25" s="466"/>
    </row>
    <row r="26" spans="1:19" ht="15">
      <c r="A26" s="463" t="s">
        <v>296</v>
      </c>
      <c r="B26" s="464" t="s">
        <v>419</v>
      </c>
      <c r="C26" s="465"/>
      <c r="D26" s="465"/>
      <c r="E26" s="465"/>
      <c r="F26" s="465"/>
      <c r="G26" s="465"/>
      <c r="H26" s="465"/>
      <c r="I26" s="465"/>
      <c r="J26" s="465"/>
      <c r="K26" s="465"/>
      <c r="L26" s="465"/>
      <c r="M26" s="465"/>
      <c r="N26" s="465"/>
      <c r="O26" s="465"/>
      <c r="P26" s="465"/>
      <c r="Q26" s="465"/>
      <c r="R26" s="465"/>
      <c r="S26" s="466"/>
    </row>
    <row r="27" spans="1:19" ht="12.75">
      <c r="A27" s="467"/>
      <c r="B27" s="465" t="s">
        <v>297</v>
      </c>
      <c r="C27" s="465"/>
      <c r="D27" s="465"/>
      <c r="E27" s="465"/>
      <c r="F27" s="465"/>
      <c r="G27" s="465"/>
      <c r="H27" s="465"/>
      <c r="I27" s="465"/>
      <c r="J27" s="465"/>
      <c r="K27" s="465"/>
      <c r="L27" s="465"/>
      <c r="M27" s="465"/>
      <c r="N27" s="465"/>
      <c r="O27" s="465"/>
      <c r="P27" s="465"/>
      <c r="Q27" s="465"/>
      <c r="R27" s="465"/>
      <c r="S27" s="466"/>
    </row>
    <row r="28" spans="1:19" ht="12.75">
      <c r="A28" s="467"/>
      <c r="B28" s="465" t="s">
        <v>298</v>
      </c>
      <c r="C28" s="465"/>
      <c r="D28" s="465"/>
      <c r="E28" s="465"/>
      <c r="F28" s="465"/>
      <c r="G28" s="465"/>
      <c r="H28" s="465"/>
      <c r="I28" s="465"/>
      <c r="J28" s="465"/>
      <c r="K28" s="465"/>
      <c r="L28" s="465"/>
      <c r="M28" s="465"/>
      <c r="N28" s="465"/>
      <c r="O28" s="465"/>
      <c r="P28" s="465"/>
      <c r="Q28" s="465"/>
      <c r="R28" s="465"/>
      <c r="S28" s="466"/>
    </row>
    <row r="29" spans="1:19" ht="15">
      <c r="A29" s="467"/>
      <c r="B29" s="464" t="s">
        <v>420</v>
      </c>
      <c r="C29" s="465"/>
      <c r="D29" s="465"/>
      <c r="E29" s="465"/>
      <c r="F29" s="465"/>
      <c r="G29" s="465"/>
      <c r="H29" s="465"/>
      <c r="I29" s="465"/>
      <c r="J29" s="465"/>
      <c r="K29" s="465"/>
      <c r="L29" s="465"/>
      <c r="M29" s="465"/>
      <c r="N29" s="465"/>
      <c r="O29" s="465"/>
      <c r="P29" s="465"/>
      <c r="Q29" s="465"/>
      <c r="R29" s="465"/>
      <c r="S29" s="466"/>
    </row>
    <row r="30" spans="1:19" ht="15">
      <c r="A30" s="467"/>
      <c r="B30" s="464" t="s">
        <v>421</v>
      </c>
      <c r="C30" s="465"/>
      <c r="D30" s="465"/>
      <c r="E30" s="465"/>
      <c r="F30" s="465"/>
      <c r="G30" s="465"/>
      <c r="H30" s="465"/>
      <c r="I30" s="465"/>
      <c r="J30" s="465"/>
      <c r="K30" s="465"/>
      <c r="L30" s="465"/>
      <c r="M30" s="465"/>
      <c r="N30" s="465"/>
      <c r="O30" s="465"/>
      <c r="P30" s="465"/>
      <c r="Q30" s="465"/>
      <c r="R30" s="465"/>
      <c r="S30" s="466"/>
    </row>
    <row r="31" spans="1:19" ht="12.75">
      <c r="A31" s="467"/>
      <c r="B31" s="465"/>
      <c r="C31" s="468"/>
      <c r="D31" s="469"/>
      <c r="E31" s="468"/>
      <c r="F31" s="468"/>
      <c r="G31" s="468"/>
      <c r="H31" s="468"/>
      <c r="I31" s="468"/>
      <c r="J31" s="468"/>
      <c r="K31" s="468"/>
      <c r="L31" s="468"/>
      <c r="M31" s="465"/>
      <c r="N31" s="465"/>
      <c r="O31" s="465"/>
      <c r="P31" s="465"/>
      <c r="Q31" s="465"/>
      <c r="R31" s="465"/>
      <c r="S31" s="466"/>
    </row>
    <row r="32" spans="1:19" ht="15">
      <c r="A32" s="467"/>
      <c r="B32" s="464" t="s">
        <v>422</v>
      </c>
      <c r="C32" s="468"/>
      <c r="D32" s="469"/>
      <c r="E32" s="468"/>
      <c r="F32" s="468"/>
      <c r="G32" s="468"/>
      <c r="H32" s="468"/>
      <c r="I32" s="468"/>
      <c r="J32" s="468"/>
      <c r="K32" s="468"/>
      <c r="L32" s="468"/>
      <c r="M32" s="465"/>
      <c r="N32" s="465"/>
      <c r="O32" s="465"/>
      <c r="P32" s="465"/>
      <c r="Q32" s="465"/>
      <c r="R32" s="465"/>
      <c r="S32" s="466"/>
    </row>
    <row r="33" spans="1:19" ht="12.75">
      <c r="A33" s="467"/>
      <c r="B33" s="465"/>
      <c r="C33" s="468"/>
      <c r="D33" s="469"/>
      <c r="E33" s="468"/>
      <c r="F33" s="468"/>
      <c r="G33" s="468"/>
      <c r="H33" s="468"/>
      <c r="I33" s="468"/>
      <c r="J33" s="468"/>
      <c r="K33" s="468"/>
      <c r="L33" s="468"/>
      <c r="M33" s="465"/>
      <c r="N33" s="465"/>
      <c r="O33" s="465"/>
      <c r="P33" s="465"/>
      <c r="Q33" s="465"/>
      <c r="R33" s="465"/>
      <c r="S33" s="466"/>
    </row>
    <row r="34" spans="1:19" ht="15">
      <c r="A34" s="467"/>
      <c r="B34" s="470" t="s">
        <v>299</v>
      </c>
      <c r="C34" s="465"/>
      <c r="D34" s="465"/>
      <c r="E34" s="465"/>
      <c r="F34" s="465"/>
      <c r="G34" s="465"/>
      <c r="H34" s="465"/>
      <c r="I34" s="465"/>
      <c r="J34" s="465"/>
      <c r="K34" s="465"/>
      <c r="L34" s="465"/>
      <c r="M34" s="465"/>
      <c r="N34" s="465"/>
      <c r="O34" s="465"/>
      <c r="P34" s="465"/>
      <c r="Q34" s="465"/>
      <c r="R34" s="465"/>
      <c r="S34" s="466"/>
    </row>
    <row r="35" spans="1:19" ht="15">
      <c r="A35" s="467"/>
      <c r="B35" s="223" t="s">
        <v>423</v>
      </c>
      <c r="C35" s="465"/>
      <c r="D35" s="465"/>
      <c r="E35" s="465"/>
      <c r="F35" s="465"/>
      <c r="G35" s="465"/>
      <c r="H35" s="465"/>
      <c r="I35" s="465"/>
      <c r="J35" s="465"/>
      <c r="K35" s="465"/>
      <c r="L35" s="465"/>
      <c r="M35" s="465"/>
      <c r="N35" s="465"/>
      <c r="O35" s="465"/>
      <c r="P35" s="465"/>
      <c r="Q35" s="465"/>
      <c r="R35" s="465"/>
      <c r="S35" s="466"/>
    </row>
    <row r="36" spans="1:19" ht="12.75">
      <c r="A36" s="467"/>
      <c r="B36" s="468" t="s">
        <v>300</v>
      </c>
      <c r="C36" s="465"/>
      <c r="D36" s="465"/>
      <c r="E36" s="465"/>
      <c r="F36" s="465"/>
      <c r="G36" s="465"/>
      <c r="H36" s="465"/>
      <c r="I36" s="465"/>
      <c r="J36" s="465"/>
      <c r="K36" s="465"/>
      <c r="L36" s="465"/>
      <c r="M36" s="465"/>
      <c r="N36" s="465"/>
      <c r="O36" s="465"/>
      <c r="P36" s="465"/>
      <c r="Q36" s="465"/>
      <c r="R36" s="465"/>
      <c r="S36" s="466"/>
    </row>
    <row r="37" spans="1:19" ht="15">
      <c r="A37" s="467"/>
      <c r="B37" s="464" t="s">
        <v>424</v>
      </c>
      <c r="C37" s="465"/>
      <c r="D37" s="465"/>
      <c r="E37" s="465"/>
      <c r="F37" s="465"/>
      <c r="G37" s="465"/>
      <c r="H37" s="465"/>
      <c r="I37" s="465"/>
      <c r="J37" s="465"/>
      <c r="K37" s="465"/>
      <c r="L37" s="465"/>
      <c r="M37" s="465"/>
      <c r="N37" s="465"/>
      <c r="O37" s="465"/>
      <c r="P37" s="465"/>
      <c r="Q37" s="465"/>
      <c r="R37" s="465"/>
      <c r="S37" s="466"/>
    </row>
    <row r="38" spans="1:19" ht="12.75">
      <c r="A38" s="467"/>
      <c r="B38" s="464" t="s">
        <v>425</v>
      </c>
      <c r="C38" s="465"/>
      <c r="D38" s="465"/>
      <c r="E38" s="465"/>
      <c r="F38" s="465"/>
      <c r="G38" s="465"/>
      <c r="H38" s="465"/>
      <c r="I38" s="465"/>
      <c r="J38" s="465"/>
      <c r="K38" s="465"/>
      <c r="L38" s="465"/>
      <c r="M38" s="465"/>
      <c r="N38" s="465"/>
      <c r="O38" s="465"/>
      <c r="P38" s="465"/>
      <c r="Q38" s="465"/>
      <c r="R38" s="465"/>
      <c r="S38" s="466"/>
    </row>
    <row r="39" spans="1:19" ht="12.75">
      <c r="A39" s="467"/>
      <c r="B39" s="464" t="s">
        <v>301</v>
      </c>
      <c r="C39" s="465"/>
      <c r="D39" s="465"/>
      <c r="E39" s="465"/>
      <c r="F39" s="465"/>
      <c r="G39" s="465"/>
      <c r="H39" s="465"/>
      <c r="I39" s="465"/>
      <c r="J39" s="465"/>
      <c r="K39" s="465"/>
      <c r="L39" s="465"/>
      <c r="M39" s="465"/>
      <c r="N39" s="465"/>
      <c r="O39" s="465"/>
      <c r="P39" s="465"/>
      <c r="Q39" s="465"/>
      <c r="R39" s="465"/>
      <c r="S39" s="466"/>
    </row>
    <row r="40" spans="1:19" ht="12.75">
      <c r="A40" s="467"/>
      <c r="B40" s="464" t="s">
        <v>302</v>
      </c>
      <c r="C40" s="465"/>
      <c r="D40" s="465"/>
      <c r="E40" s="465"/>
      <c r="F40" s="465"/>
      <c r="G40" s="465"/>
      <c r="H40" s="465"/>
      <c r="I40" s="465"/>
      <c r="J40" s="465"/>
      <c r="K40" s="465"/>
      <c r="L40" s="465"/>
      <c r="M40" s="465"/>
      <c r="N40" s="465"/>
      <c r="O40" s="465"/>
      <c r="P40" s="465"/>
      <c r="Q40" s="465"/>
      <c r="R40" s="465"/>
      <c r="S40" s="466"/>
    </row>
    <row r="41" spans="1:19" ht="15">
      <c r="A41" s="467"/>
      <c r="B41" s="464" t="s">
        <v>426</v>
      </c>
      <c r="C41" s="465"/>
      <c r="D41" s="465"/>
      <c r="E41" s="465"/>
      <c r="F41" s="465"/>
      <c r="G41" s="465"/>
      <c r="H41" s="465"/>
      <c r="I41" s="465"/>
      <c r="J41" s="465"/>
      <c r="K41" s="465"/>
      <c r="L41" s="465"/>
      <c r="M41" s="465"/>
      <c r="N41" s="465"/>
      <c r="O41" s="465"/>
      <c r="P41" s="465"/>
      <c r="Q41" s="465"/>
      <c r="R41" s="465"/>
      <c r="S41" s="466"/>
    </row>
    <row r="42" spans="1:19" ht="12.75">
      <c r="A42" s="467"/>
      <c r="B42" s="465"/>
      <c r="C42" s="465"/>
      <c r="D42" s="465"/>
      <c r="E42" s="465"/>
      <c r="F42" s="465"/>
      <c r="G42" s="465"/>
      <c r="H42" s="465"/>
      <c r="I42" s="465"/>
      <c r="J42" s="465"/>
      <c r="K42" s="465"/>
      <c r="L42" s="465"/>
      <c r="M42" s="465"/>
      <c r="N42" s="465"/>
      <c r="O42" s="465"/>
      <c r="P42" s="465"/>
      <c r="Q42" s="465"/>
      <c r="R42" s="465"/>
      <c r="S42" s="466"/>
    </row>
    <row r="43" spans="1:19" ht="15">
      <c r="A43" s="467"/>
      <c r="B43" s="464" t="s">
        <v>427</v>
      </c>
      <c r="C43" s="465"/>
      <c r="D43" s="465"/>
      <c r="E43" s="465"/>
      <c r="F43" s="465"/>
      <c r="G43" s="465"/>
      <c r="H43" s="465"/>
      <c r="I43" s="465"/>
      <c r="J43" s="465"/>
      <c r="K43" s="465"/>
      <c r="L43" s="465"/>
      <c r="M43" s="465"/>
      <c r="N43" s="465"/>
      <c r="O43" s="465"/>
      <c r="P43" s="465"/>
      <c r="Q43" s="465"/>
      <c r="R43" s="465"/>
      <c r="S43" s="466"/>
    </row>
    <row r="44" spans="1:19" ht="12.75">
      <c r="A44" s="467"/>
      <c r="B44" s="465"/>
      <c r="C44" s="465"/>
      <c r="D44" s="465"/>
      <c r="E44" s="465"/>
      <c r="F44" s="465"/>
      <c r="G44" s="465"/>
      <c r="H44" s="465"/>
      <c r="I44" s="465"/>
      <c r="J44" s="465"/>
      <c r="K44" s="465"/>
      <c r="L44" s="465"/>
      <c r="M44" s="465"/>
      <c r="N44" s="465"/>
      <c r="O44" s="465"/>
      <c r="P44" s="465"/>
      <c r="Q44" s="465"/>
      <c r="R44" s="465"/>
      <c r="S44" s="466"/>
    </row>
    <row r="45" spans="1:19" ht="12.75">
      <c r="A45" s="467"/>
      <c r="B45" s="464" t="s">
        <v>303</v>
      </c>
      <c r="C45" s="465"/>
      <c r="D45" s="465"/>
      <c r="E45" s="465"/>
      <c r="F45" s="465"/>
      <c r="G45" s="465"/>
      <c r="H45" s="465"/>
      <c r="I45" s="465"/>
      <c r="J45" s="465"/>
      <c r="K45" s="465"/>
      <c r="L45" s="465"/>
      <c r="M45" s="465"/>
      <c r="N45" s="465"/>
      <c r="O45" s="465"/>
      <c r="P45" s="465"/>
      <c r="Q45" s="465"/>
      <c r="R45" s="465"/>
      <c r="S45" s="466"/>
    </row>
    <row r="46" spans="1:19" ht="12.75">
      <c r="A46" s="467"/>
      <c r="B46" s="465" t="s">
        <v>304</v>
      </c>
      <c r="C46" s="465"/>
      <c r="D46" s="465"/>
      <c r="E46" s="465"/>
      <c r="F46" s="465"/>
      <c r="G46" s="465"/>
      <c r="H46" s="465"/>
      <c r="I46" s="465"/>
      <c r="J46" s="465"/>
      <c r="K46" s="465"/>
      <c r="L46" s="465"/>
      <c r="M46" s="465"/>
      <c r="N46" s="465"/>
      <c r="O46" s="465"/>
      <c r="P46" s="465"/>
      <c r="Q46" s="465"/>
      <c r="R46" s="465"/>
      <c r="S46" s="466"/>
    </row>
    <row r="47" spans="1:19" ht="12.75">
      <c r="A47" s="467"/>
      <c r="B47" s="465" t="s">
        <v>305</v>
      </c>
      <c r="C47" s="465"/>
      <c r="D47" s="465"/>
      <c r="E47" s="465"/>
      <c r="F47" s="465"/>
      <c r="G47" s="465"/>
      <c r="H47" s="465"/>
      <c r="I47" s="465"/>
      <c r="J47" s="465"/>
      <c r="K47" s="465"/>
      <c r="L47" s="465"/>
      <c r="M47" s="465"/>
      <c r="N47" s="465"/>
      <c r="O47" s="465"/>
      <c r="P47" s="465"/>
      <c r="Q47" s="465"/>
      <c r="R47" s="465"/>
      <c r="S47" s="466"/>
    </row>
    <row r="48" spans="1:19" ht="15">
      <c r="A48" s="467"/>
      <c r="B48" s="464" t="s">
        <v>428</v>
      </c>
      <c r="C48" s="465"/>
      <c r="D48" s="465"/>
      <c r="E48" s="465"/>
      <c r="F48" s="465"/>
      <c r="G48" s="465"/>
      <c r="H48" s="465"/>
      <c r="I48" s="465"/>
      <c r="J48" s="465"/>
      <c r="K48" s="465"/>
      <c r="L48" s="465"/>
      <c r="M48" s="465"/>
      <c r="N48" s="465"/>
      <c r="O48" s="465"/>
      <c r="P48" s="465"/>
      <c r="Q48" s="465"/>
      <c r="R48" s="465"/>
      <c r="S48" s="466"/>
    </row>
    <row r="49" spans="1:19" ht="12.75">
      <c r="A49" s="467"/>
      <c r="B49" s="465"/>
      <c r="C49" s="465"/>
      <c r="D49" s="465"/>
      <c r="E49" s="465"/>
      <c r="F49" s="465"/>
      <c r="G49" s="465"/>
      <c r="H49" s="465"/>
      <c r="I49" s="465"/>
      <c r="J49" s="465"/>
      <c r="K49" s="465"/>
      <c r="L49" s="465"/>
      <c r="M49" s="465"/>
      <c r="N49" s="465" t="s">
        <v>295</v>
      </c>
      <c r="O49" s="465"/>
      <c r="P49" s="465"/>
      <c r="Q49" s="465"/>
      <c r="R49" s="465"/>
      <c r="S49" s="466"/>
    </row>
    <row r="50" spans="1:19" ht="12.75">
      <c r="A50" s="1253" t="s">
        <v>286</v>
      </c>
      <c r="B50" s="1254"/>
      <c r="C50" s="1254"/>
      <c r="D50" s="1254"/>
      <c r="E50" s="1254"/>
      <c r="F50" s="1254"/>
      <c r="G50" s="1254"/>
      <c r="H50" s="1254"/>
      <c r="I50" s="1254"/>
      <c r="J50" s="1254"/>
      <c r="K50" s="1254"/>
      <c r="L50" s="1254"/>
      <c r="M50" s="1254"/>
      <c r="N50" s="1254"/>
      <c r="O50" s="1254"/>
      <c r="P50" s="1254"/>
      <c r="Q50" s="471"/>
      <c r="R50" s="471"/>
      <c r="S50" s="472"/>
    </row>
    <row r="51" spans="1:19" ht="15">
      <c r="A51" s="463" t="s">
        <v>306</v>
      </c>
      <c r="B51" s="464" t="s">
        <v>429</v>
      </c>
      <c r="C51" s="465"/>
      <c r="D51" s="473"/>
      <c r="E51" s="465"/>
      <c r="F51" s="465"/>
      <c r="G51" s="465"/>
      <c r="H51" s="465"/>
      <c r="I51" s="465"/>
      <c r="J51" s="465"/>
      <c r="K51" s="465"/>
      <c r="L51" s="465"/>
      <c r="M51" s="465"/>
      <c r="N51" s="465"/>
      <c r="O51" s="465"/>
      <c r="P51" s="465"/>
      <c r="Q51" s="465"/>
      <c r="R51" s="465"/>
      <c r="S51" s="466"/>
    </row>
    <row r="52" spans="1:19" ht="12.75">
      <c r="A52" s="467"/>
      <c r="B52" s="465"/>
      <c r="C52" s="465"/>
      <c r="D52" s="465"/>
      <c r="E52" s="465"/>
      <c r="F52" s="465"/>
      <c r="G52" s="465"/>
      <c r="H52" s="465"/>
      <c r="I52" s="465"/>
      <c r="J52" s="465"/>
      <c r="K52" s="465"/>
      <c r="L52" s="465"/>
      <c r="M52" s="465"/>
      <c r="N52" s="465"/>
      <c r="O52" s="465"/>
      <c r="P52" s="465"/>
      <c r="Q52" s="465"/>
      <c r="R52" s="465"/>
      <c r="S52" s="466"/>
    </row>
    <row r="53" spans="1:19" ht="15">
      <c r="A53" s="467"/>
      <c r="B53" s="464" t="s">
        <v>430</v>
      </c>
      <c r="C53" s="465"/>
      <c r="D53" s="465"/>
      <c r="E53" s="465"/>
      <c r="F53" s="465"/>
      <c r="G53" s="465"/>
      <c r="H53" s="465"/>
      <c r="I53" s="465"/>
      <c r="J53" s="465"/>
      <c r="K53" s="465"/>
      <c r="L53" s="465"/>
      <c r="M53" s="465"/>
      <c r="N53" s="465"/>
      <c r="O53" s="465"/>
      <c r="P53" s="465"/>
      <c r="Q53" s="465"/>
      <c r="R53" s="465"/>
      <c r="S53" s="466"/>
    </row>
    <row r="54" spans="1:19" ht="12.75">
      <c r="A54" s="467"/>
      <c r="B54" s="464" t="s">
        <v>307</v>
      </c>
      <c r="C54" s="465"/>
      <c r="D54" s="465"/>
      <c r="E54" s="465"/>
      <c r="F54" s="465"/>
      <c r="G54" s="465"/>
      <c r="H54" s="465"/>
      <c r="I54" s="465"/>
      <c r="J54" s="465"/>
      <c r="K54" s="465"/>
      <c r="L54" s="465"/>
      <c r="M54" s="465"/>
      <c r="N54" s="465"/>
      <c r="O54" s="465"/>
      <c r="P54" s="465"/>
      <c r="Q54" s="465"/>
      <c r="R54" s="465"/>
      <c r="S54" s="466"/>
    </row>
    <row r="55" spans="1:19" ht="12.75">
      <c r="A55" s="467"/>
      <c r="B55" s="465" t="s">
        <v>308</v>
      </c>
      <c r="C55" s="465"/>
      <c r="D55" s="465"/>
      <c r="E55" s="465"/>
      <c r="F55" s="465"/>
      <c r="G55" s="465"/>
      <c r="H55" s="465"/>
      <c r="I55" s="465"/>
      <c r="J55" s="465"/>
      <c r="K55" s="465"/>
      <c r="L55" s="465"/>
      <c r="M55" s="465"/>
      <c r="N55" s="465"/>
      <c r="O55" s="465"/>
      <c r="P55" s="465"/>
      <c r="Q55" s="465"/>
      <c r="R55" s="465"/>
      <c r="S55" s="466"/>
    </row>
    <row r="56" spans="1:19" ht="12.75">
      <c r="A56" s="467"/>
      <c r="B56" s="465" t="s">
        <v>309</v>
      </c>
      <c r="C56" s="465"/>
      <c r="D56" s="465"/>
      <c r="E56" s="465"/>
      <c r="F56" s="465"/>
      <c r="G56" s="465"/>
      <c r="H56" s="465"/>
      <c r="I56" s="465"/>
      <c r="J56" s="465"/>
      <c r="K56" s="465"/>
      <c r="L56" s="465"/>
      <c r="M56" s="465"/>
      <c r="N56" s="465"/>
      <c r="O56" s="465"/>
      <c r="P56" s="465"/>
      <c r="Q56" s="465"/>
      <c r="R56" s="465"/>
      <c r="S56" s="466"/>
    </row>
    <row r="57" spans="1:19" ht="12.75">
      <c r="A57" s="467"/>
      <c r="B57" s="465"/>
      <c r="C57" s="465"/>
      <c r="D57" s="465"/>
      <c r="E57" s="465"/>
      <c r="F57" s="465"/>
      <c r="G57" s="465"/>
      <c r="H57" s="465"/>
      <c r="I57" s="465"/>
      <c r="J57" s="465"/>
      <c r="K57" s="465"/>
      <c r="L57" s="465"/>
      <c r="M57" s="465"/>
      <c r="N57" s="465"/>
      <c r="O57" s="465"/>
      <c r="P57" s="465"/>
      <c r="Q57" s="465"/>
      <c r="R57" s="465"/>
      <c r="S57" s="466"/>
    </row>
    <row r="58" spans="1:19" ht="15">
      <c r="A58" s="467"/>
      <c r="B58" s="464" t="s">
        <v>431</v>
      </c>
      <c r="C58" s="465"/>
      <c r="D58" s="465"/>
      <c r="E58" s="465"/>
      <c r="F58" s="465"/>
      <c r="G58" s="465"/>
      <c r="H58" s="465"/>
      <c r="I58" s="465"/>
      <c r="J58" s="465"/>
      <c r="K58" s="465"/>
      <c r="L58" s="465"/>
      <c r="M58" s="465"/>
      <c r="N58" s="465"/>
      <c r="O58" s="465"/>
      <c r="P58" s="465"/>
      <c r="Q58" s="465"/>
      <c r="R58" s="465"/>
      <c r="S58" s="466"/>
    </row>
    <row r="59" spans="1:19" ht="12.75">
      <c r="A59" s="467"/>
      <c r="B59" s="465"/>
      <c r="C59" s="465"/>
      <c r="D59" s="465"/>
      <c r="E59" s="465"/>
      <c r="F59" s="465"/>
      <c r="G59" s="465"/>
      <c r="H59" s="465"/>
      <c r="I59" s="465"/>
      <c r="J59" s="465"/>
      <c r="K59" s="465"/>
      <c r="L59" s="465"/>
      <c r="M59" s="465"/>
      <c r="N59" s="465"/>
      <c r="O59" s="465"/>
      <c r="P59" s="465"/>
      <c r="Q59" s="465"/>
      <c r="R59" s="465"/>
      <c r="S59" s="466"/>
    </row>
    <row r="60" spans="1:19" ht="15">
      <c r="A60" s="467"/>
      <c r="B60" s="464" t="s">
        <v>432</v>
      </c>
      <c r="C60" s="465"/>
      <c r="D60" s="465"/>
      <c r="E60" s="465"/>
      <c r="F60" s="465"/>
      <c r="G60" s="465"/>
      <c r="H60" s="465"/>
      <c r="I60" s="465"/>
      <c r="J60" s="465"/>
      <c r="K60" s="465"/>
      <c r="L60" s="465"/>
      <c r="M60" s="465"/>
      <c r="N60" s="465"/>
      <c r="O60" s="465"/>
      <c r="P60" s="465"/>
      <c r="Q60" s="465"/>
      <c r="R60" s="465"/>
      <c r="S60" s="466"/>
    </row>
    <row r="61" spans="1:19" ht="12.75">
      <c r="A61" s="467"/>
      <c r="B61" s="465" t="s">
        <v>310</v>
      </c>
      <c r="C61" s="465"/>
      <c r="D61" s="465"/>
      <c r="E61" s="465"/>
      <c r="F61" s="465"/>
      <c r="G61" s="465"/>
      <c r="H61" s="465"/>
      <c r="I61" s="465"/>
      <c r="J61" s="465"/>
      <c r="K61" s="465"/>
      <c r="L61" s="465"/>
      <c r="M61" s="465"/>
      <c r="N61" s="465"/>
      <c r="O61" s="465"/>
      <c r="P61" s="465"/>
      <c r="Q61" s="465"/>
      <c r="R61" s="465"/>
      <c r="S61" s="466"/>
    </row>
    <row r="62" spans="1:19" ht="12.75">
      <c r="A62" s="467"/>
      <c r="B62" s="465"/>
      <c r="C62" s="465"/>
      <c r="D62" s="465"/>
      <c r="E62" s="465"/>
      <c r="F62" s="465"/>
      <c r="G62" s="465"/>
      <c r="H62" s="465"/>
      <c r="I62" s="465"/>
      <c r="J62" s="465"/>
      <c r="K62" s="465"/>
      <c r="L62" s="465"/>
      <c r="M62" s="465"/>
      <c r="N62" s="465"/>
      <c r="O62" s="465"/>
      <c r="P62" s="465"/>
      <c r="Q62" s="465"/>
      <c r="R62" s="465"/>
      <c r="S62" s="466"/>
    </row>
    <row r="63" spans="1:19" ht="15">
      <c r="A63" s="467"/>
      <c r="B63" s="464" t="s">
        <v>433</v>
      </c>
      <c r="C63" s="465"/>
      <c r="D63" s="465"/>
      <c r="E63" s="465"/>
      <c r="F63" s="465"/>
      <c r="G63" s="465"/>
      <c r="H63" s="465"/>
      <c r="I63" s="465"/>
      <c r="J63" s="465"/>
      <c r="K63" s="465"/>
      <c r="L63" s="465"/>
      <c r="M63" s="465"/>
      <c r="N63" s="465"/>
      <c r="O63" s="465"/>
      <c r="P63" s="465"/>
      <c r="Q63" s="465"/>
      <c r="R63" s="465"/>
      <c r="S63" s="466"/>
    </row>
    <row r="64" spans="1:19" ht="12.75">
      <c r="A64" s="467"/>
      <c r="B64" s="465" t="s">
        <v>311</v>
      </c>
      <c r="C64" s="465"/>
      <c r="D64" s="465"/>
      <c r="E64" s="465"/>
      <c r="F64" s="465"/>
      <c r="G64" s="465"/>
      <c r="H64" s="465"/>
      <c r="I64" s="465"/>
      <c r="J64" s="465"/>
      <c r="K64" s="465"/>
      <c r="L64" s="465"/>
      <c r="M64" s="465"/>
      <c r="N64" s="465"/>
      <c r="O64" s="465"/>
      <c r="P64" s="465"/>
      <c r="Q64" s="465"/>
      <c r="R64" s="465"/>
      <c r="S64" s="466"/>
    </row>
    <row r="65" spans="1:19" ht="12.75">
      <c r="A65" s="467"/>
      <c r="B65" s="465" t="s">
        <v>312</v>
      </c>
      <c r="C65" s="465"/>
      <c r="D65" s="465"/>
      <c r="E65" s="465"/>
      <c r="F65" s="465"/>
      <c r="G65" s="465"/>
      <c r="H65" s="465"/>
      <c r="I65" s="465"/>
      <c r="J65" s="465"/>
      <c r="K65" s="465"/>
      <c r="L65" s="465"/>
      <c r="M65" s="465"/>
      <c r="N65" s="465"/>
      <c r="O65" s="465"/>
      <c r="P65" s="465"/>
      <c r="Q65" s="465"/>
      <c r="R65" s="465"/>
      <c r="S65" s="466"/>
    </row>
    <row r="66" spans="1:19" ht="12.75">
      <c r="A66" s="467"/>
      <c r="B66" s="465" t="s">
        <v>313</v>
      </c>
      <c r="C66" s="465"/>
      <c r="D66" s="465"/>
      <c r="E66" s="465"/>
      <c r="F66" s="465"/>
      <c r="G66" s="465"/>
      <c r="H66" s="465"/>
      <c r="I66" s="465"/>
      <c r="J66" s="465"/>
      <c r="K66" s="465"/>
      <c r="L66" s="465"/>
      <c r="M66" s="465"/>
      <c r="N66" s="465"/>
      <c r="O66" s="465"/>
      <c r="P66" s="465"/>
      <c r="Q66" s="465"/>
      <c r="R66" s="465"/>
      <c r="S66" s="466"/>
    </row>
    <row r="67" spans="1:19" ht="12.75">
      <c r="A67" s="467"/>
      <c r="B67" s="465" t="s">
        <v>314</v>
      </c>
      <c r="C67" s="465"/>
      <c r="D67" s="465"/>
      <c r="E67" s="465"/>
      <c r="F67" s="465"/>
      <c r="G67" s="465"/>
      <c r="H67" s="465"/>
      <c r="I67" s="465"/>
      <c r="J67" s="465"/>
      <c r="K67" s="465"/>
      <c r="L67" s="465"/>
      <c r="M67" s="465"/>
      <c r="N67" s="465"/>
      <c r="O67" s="465"/>
      <c r="P67" s="465"/>
      <c r="Q67" s="465"/>
      <c r="R67" s="465"/>
      <c r="S67" s="466"/>
    </row>
    <row r="68" spans="1:19" ht="12.75">
      <c r="A68" s="467"/>
      <c r="B68" s="465" t="s">
        <v>315</v>
      </c>
      <c r="C68" s="465"/>
      <c r="D68" s="465"/>
      <c r="E68" s="465"/>
      <c r="F68" s="465"/>
      <c r="G68" s="465"/>
      <c r="H68" s="465"/>
      <c r="I68" s="465"/>
      <c r="J68" s="465"/>
      <c r="K68" s="465"/>
      <c r="L68" s="465"/>
      <c r="M68" s="465"/>
      <c r="N68" s="465"/>
      <c r="O68" s="465"/>
      <c r="P68" s="465"/>
      <c r="Q68" s="465"/>
      <c r="R68" s="465"/>
      <c r="S68" s="466"/>
    </row>
    <row r="69" spans="1:19" ht="12.75">
      <c r="A69" s="467"/>
      <c r="B69" s="465" t="s">
        <v>316</v>
      </c>
      <c r="C69" s="465"/>
      <c r="D69" s="465"/>
      <c r="E69" s="465"/>
      <c r="F69" s="465"/>
      <c r="G69" s="465"/>
      <c r="H69" s="465"/>
      <c r="I69" s="465"/>
      <c r="J69" s="465"/>
      <c r="K69" s="465"/>
      <c r="L69" s="465"/>
      <c r="M69" s="465"/>
      <c r="N69" s="465"/>
      <c r="O69" s="465"/>
      <c r="P69" s="465"/>
      <c r="Q69" s="465"/>
      <c r="R69" s="465"/>
      <c r="S69" s="466"/>
    </row>
    <row r="70" spans="1:19" ht="12.75">
      <c r="A70" s="467"/>
      <c r="B70" s="465"/>
      <c r="C70" s="465"/>
      <c r="D70" s="465"/>
      <c r="E70" s="465"/>
      <c r="F70" s="465"/>
      <c r="G70" s="465"/>
      <c r="H70" s="465"/>
      <c r="I70" s="465"/>
      <c r="J70" s="465"/>
      <c r="K70" s="465"/>
      <c r="L70" s="465" t="s">
        <v>295</v>
      </c>
      <c r="M70" s="465"/>
      <c r="N70" s="465"/>
      <c r="O70" s="465"/>
      <c r="P70" s="465"/>
      <c r="Q70" s="465"/>
      <c r="R70" s="465"/>
      <c r="S70" s="466"/>
    </row>
    <row r="71" spans="1:19" ht="12.75">
      <c r="A71" s="474" t="s">
        <v>317</v>
      </c>
      <c r="B71" s="475"/>
      <c r="C71" s="475"/>
      <c r="D71" s="475"/>
      <c r="E71" s="475"/>
      <c r="F71" s="475"/>
      <c r="G71" s="475"/>
      <c r="H71" s="476"/>
      <c r="I71" s="465"/>
      <c r="J71" s="465"/>
      <c r="K71" s="465"/>
      <c r="L71" s="465"/>
      <c r="M71" s="465"/>
      <c r="N71" s="465"/>
      <c r="O71" s="465"/>
      <c r="P71" s="465"/>
      <c r="Q71" s="465"/>
      <c r="R71" s="465"/>
      <c r="S71" s="466"/>
    </row>
    <row r="72" spans="1:19" ht="12.75">
      <c r="A72" s="474"/>
      <c r="B72" s="475" t="s">
        <v>318</v>
      </c>
      <c r="C72" s="475"/>
      <c r="D72" s="475"/>
      <c r="E72" s="475"/>
      <c r="F72" s="475"/>
      <c r="G72" s="475"/>
      <c r="H72" s="476"/>
      <c r="I72" s="465"/>
      <c r="J72" s="465"/>
      <c r="K72" s="465"/>
      <c r="L72" s="465"/>
      <c r="M72" s="465"/>
      <c r="N72" s="465"/>
      <c r="O72" s="465"/>
      <c r="P72" s="465"/>
      <c r="Q72" s="465"/>
      <c r="R72" s="465"/>
      <c r="S72" s="466"/>
    </row>
    <row r="73" spans="1:19" ht="13.5" thickBot="1">
      <c r="A73" s="477"/>
      <c r="B73" s="478" t="s">
        <v>319</v>
      </c>
      <c r="C73" s="478"/>
      <c r="D73" s="478"/>
      <c r="E73" s="478"/>
      <c r="F73" s="478"/>
      <c r="G73" s="478"/>
      <c r="H73" s="479"/>
      <c r="I73" s="480"/>
      <c r="J73" s="480"/>
      <c r="K73" s="480"/>
      <c r="L73" s="480"/>
      <c r="M73" s="480"/>
      <c r="N73" s="480"/>
      <c r="O73" s="480"/>
      <c r="P73" s="480"/>
      <c r="Q73" s="480"/>
      <c r="R73" s="480"/>
      <c r="S73" s="481"/>
    </row>
    <row r="74" ht="13.5" thickBot="1">
      <c r="A74" s="482"/>
    </row>
    <row r="75" spans="1:20" ht="18.75" thickBot="1">
      <c r="A75" s="483">
        <v>40372</v>
      </c>
      <c r="B75" s="484"/>
      <c r="C75" s="484"/>
      <c r="D75" s="484"/>
      <c r="E75" s="484"/>
      <c r="F75" s="484"/>
      <c r="G75" s="484"/>
      <c r="H75" s="484"/>
      <c r="I75" s="484"/>
      <c r="J75" s="484"/>
      <c r="K75" s="484"/>
      <c r="L75" s="484"/>
      <c r="M75" s="484"/>
      <c r="N75" s="484"/>
      <c r="O75" s="484"/>
      <c r="P75" s="484"/>
      <c r="Q75" s="484"/>
      <c r="R75" s="484"/>
      <c r="S75" s="484"/>
      <c r="T75" s="485"/>
    </row>
    <row r="76" spans="1:20" ht="12.75">
      <c r="A76" s="486" t="s">
        <v>296</v>
      </c>
      <c r="B76" s="487" t="s">
        <v>320</v>
      </c>
      <c r="C76" s="487"/>
      <c r="D76" s="487"/>
      <c r="E76" s="487"/>
      <c r="F76" s="487"/>
      <c r="G76" s="487"/>
      <c r="H76" s="487"/>
      <c r="I76" s="487"/>
      <c r="J76" s="487"/>
      <c r="K76" s="487"/>
      <c r="L76" s="487"/>
      <c r="M76" s="487"/>
      <c r="N76" s="487"/>
      <c r="O76" s="487"/>
      <c r="P76" s="488"/>
      <c r="Q76" s="487"/>
      <c r="R76" s="487"/>
      <c r="S76" s="487"/>
      <c r="T76" s="489"/>
    </row>
    <row r="77" spans="1:20" ht="12.75">
      <c r="A77" s="490"/>
      <c r="B77" s="487" t="s">
        <v>321</v>
      </c>
      <c r="C77" s="487"/>
      <c r="D77" s="487"/>
      <c r="E77" s="487"/>
      <c r="F77" s="487"/>
      <c r="G77" s="487"/>
      <c r="H77" s="487"/>
      <c r="I77" s="487"/>
      <c r="J77" s="487"/>
      <c r="K77" s="487"/>
      <c r="L77" s="487"/>
      <c r="M77" s="487"/>
      <c r="N77" s="487"/>
      <c r="O77" s="487"/>
      <c r="P77" s="488"/>
      <c r="Q77" s="487"/>
      <c r="R77" s="487"/>
      <c r="S77" s="487"/>
      <c r="T77" s="489"/>
    </row>
    <row r="78" spans="1:20" ht="12.75">
      <c r="A78" s="490"/>
      <c r="B78" s="487" t="s">
        <v>322</v>
      </c>
      <c r="C78" s="487"/>
      <c r="D78" s="487"/>
      <c r="E78" s="487"/>
      <c r="F78" s="487"/>
      <c r="G78" s="487"/>
      <c r="H78" s="487"/>
      <c r="I78" s="487"/>
      <c r="J78" s="487"/>
      <c r="K78" s="487"/>
      <c r="L78" s="487"/>
      <c r="M78" s="487"/>
      <c r="N78" s="487"/>
      <c r="O78" s="487"/>
      <c r="P78" s="488"/>
      <c r="Q78" s="487"/>
      <c r="R78" s="487"/>
      <c r="S78" s="487"/>
      <c r="T78" s="489"/>
    </row>
    <row r="79" spans="1:20" ht="12.75">
      <c r="A79" s="490"/>
      <c r="B79" s="487" t="s">
        <v>323</v>
      </c>
      <c r="C79" s="487"/>
      <c r="D79" s="487"/>
      <c r="E79" s="487"/>
      <c r="F79" s="487"/>
      <c r="G79" s="487"/>
      <c r="H79" s="487"/>
      <c r="I79" s="487"/>
      <c r="J79" s="487"/>
      <c r="K79" s="487"/>
      <c r="L79" s="487"/>
      <c r="M79" s="487"/>
      <c r="N79" s="487"/>
      <c r="O79" s="487"/>
      <c r="P79" s="488"/>
      <c r="Q79" s="487"/>
      <c r="R79" s="487"/>
      <c r="S79" s="487"/>
      <c r="T79" s="489"/>
    </row>
    <row r="80" spans="1:20" ht="12.75">
      <c r="A80" s="490"/>
      <c r="B80" s="487" t="s">
        <v>324</v>
      </c>
      <c r="C80" s="487"/>
      <c r="D80" s="487"/>
      <c r="E80" s="487"/>
      <c r="F80" s="487"/>
      <c r="G80" s="487"/>
      <c r="H80" s="487"/>
      <c r="I80" s="487"/>
      <c r="J80" s="487"/>
      <c r="K80" s="487"/>
      <c r="L80" s="487"/>
      <c r="M80" s="487"/>
      <c r="N80" s="487"/>
      <c r="O80" s="487"/>
      <c r="P80" s="488"/>
      <c r="Q80" s="487"/>
      <c r="R80" s="487"/>
      <c r="S80" s="487"/>
      <c r="T80" s="489"/>
    </row>
    <row r="81" spans="1:20" ht="12.75">
      <c r="A81" s="490"/>
      <c r="B81" s="487"/>
      <c r="C81" s="491"/>
      <c r="D81" s="492"/>
      <c r="E81" s="491"/>
      <c r="F81" s="491"/>
      <c r="G81" s="491"/>
      <c r="H81" s="491"/>
      <c r="I81" s="491"/>
      <c r="J81" s="491"/>
      <c r="K81" s="491"/>
      <c r="L81" s="491"/>
      <c r="M81" s="487"/>
      <c r="N81" s="487"/>
      <c r="O81" s="487"/>
      <c r="P81" s="488"/>
      <c r="Q81" s="487"/>
      <c r="R81" s="487"/>
      <c r="S81" s="487"/>
      <c r="T81" s="489"/>
    </row>
    <row r="82" spans="1:20" ht="12.75">
      <c r="A82" s="490"/>
      <c r="B82" s="487" t="s">
        <v>325</v>
      </c>
      <c r="C82" s="491"/>
      <c r="D82" s="492"/>
      <c r="E82" s="491"/>
      <c r="F82" s="491"/>
      <c r="G82" s="491"/>
      <c r="H82" s="491"/>
      <c r="I82" s="491"/>
      <c r="J82" s="491"/>
      <c r="K82" s="491"/>
      <c r="L82" s="491"/>
      <c r="M82" s="487"/>
      <c r="N82" s="487"/>
      <c r="O82" s="487"/>
      <c r="P82" s="488"/>
      <c r="Q82" s="487"/>
      <c r="R82" s="487"/>
      <c r="S82" s="487"/>
      <c r="T82" s="489"/>
    </row>
    <row r="83" spans="1:20" ht="12.75">
      <c r="A83" s="490"/>
      <c r="B83" s="487"/>
      <c r="C83" s="491"/>
      <c r="D83" s="492"/>
      <c r="E83" s="491"/>
      <c r="F83" s="491"/>
      <c r="G83" s="491"/>
      <c r="H83" s="491"/>
      <c r="I83" s="491"/>
      <c r="J83" s="491"/>
      <c r="K83" s="491"/>
      <c r="L83" s="491"/>
      <c r="M83" s="487"/>
      <c r="N83" s="487"/>
      <c r="O83" s="487"/>
      <c r="P83" s="488"/>
      <c r="Q83" s="487"/>
      <c r="R83" s="487"/>
      <c r="S83" s="487"/>
      <c r="T83" s="489"/>
    </row>
    <row r="84" spans="1:20" ht="12.75">
      <c r="A84" s="490"/>
      <c r="B84" s="487" t="s">
        <v>326</v>
      </c>
      <c r="C84" s="487"/>
      <c r="D84" s="487"/>
      <c r="E84" s="487"/>
      <c r="F84" s="487"/>
      <c r="G84" s="487"/>
      <c r="H84" s="487"/>
      <c r="I84" s="487"/>
      <c r="J84" s="487"/>
      <c r="K84" s="487"/>
      <c r="L84" s="487"/>
      <c r="M84" s="487"/>
      <c r="N84" s="487"/>
      <c r="O84" s="487"/>
      <c r="P84" s="488"/>
      <c r="Q84" s="487"/>
      <c r="R84" s="487"/>
      <c r="S84" s="487"/>
      <c r="T84" s="489"/>
    </row>
    <row r="85" spans="1:20" ht="13.5" thickBot="1">
      <c r="A85" s="493"/>
      <c r="B85" s="494" t="s">
        <v>327</v>
      </c>
      <c r="C85" s="494"/>
      <c r="D85" s="494"/>
      <c r="E85" s="494"/>
      <c r="F85" s="494"/>
      <c r="G85" s="494"/>
      <c r="H85" s="494"/>
      <c r="I85" s="494"/>
      <c r="J85" s="494"/>
      <c r="K85" s="494"/>
      <c r="L85" s="494"/>
      <c r="M85" s="494"/>
      <c r="N85" s="494"/>
      <c r="O85" s="494"/>
      <c r="P85" s="495"/>
      <c r="Q85" s="494"/>
      <c r="R85" s="494"/>
      <c r="S85" s="494"/>
      <c r="T85" s="496"/>
    </row>
    <row r="86" ht="13.5" thickBot="1"/>
    <row r="87" spans="1:19" ht="18.75" thickBot="1">
      <c r="A87" s="497">
        <v>40737</v>
      </c>
      <c r="B87" s="498" t="s">
        <v>328</v>
      </c>
      <c r="C87" s="499"/>
      <c r="D87" s="499"/>
      <c r="E87" s="499"/>
      <c r="F87" s="499"/>
      <c r="G87" s="499"/>
      <c r="H87" s="499"/>
      <c r="I87" s="500"/>
      <c r="J87" s="500"/>
      <c r="K87" s="500"/>
      <c r="L87" s="500"/>
      <c r="M87" s="500"/>
      <c r="N87" s="500"/>
      <c r="O87" s="500"/>
      <c r="P87" s="500"/>
      <c r="Q87" s="501"/>
      <c r="R87" s="502"/>
      <c r="S87" s="502"/>
    </row>
    <row r="88" spans="1:19" ht="12.75">
      <c r="A88" s="503" t="s">
        <v>329</v>
      </c>
      <c r="B88" s="504"/>
      <c r="C88" s="505" t="s">
        <v>330</v>
      </c>
      <c r="D88" s="505"/>
      <c r="E88" s="505"/>
      <c r="F88" s="505"/>
      <c r="G88" s="505"/>
      <c r="H88" s="505"/>
      <c r="I88" s="506"/>
      <c r="J88" s="506"/>
      <c r="K88" s="506"/>
      <c r="L88" s="506"/>
      <c r="M88" s="506"/>
      <c r="N88" s="506"/>
      <c r="O88" s="506"/>
      <c r="P88" s="506"/>
      <c r="Q88" s="507"/>
      <c r="R88" s="502"/>
      <c r="S88" s="502"/>
    </row>
    <row r="89" spans="1:19" ht="13.5" thickBot="1">
      <c r="A89" s="508"/>
      <c r="B89" s="509"/>
      <c r="C89" s="510" t="s">
        <v>331</v>
      </c>
      <c r="D89" s="510"/>
      <c r="E89" s="510"/>
      <c r="F89" s="510"/>
      <c r="G89" s="510"/>
      <c r="H89" s="510"/>
      <c r="I89" s="511"/>
      <c r="J89" s="511"/>
      <c r="K89" s="511"/>
      <c r="L89" s="511"/>
      <c r="M89" s="511"/>
      <c r="N89" s="511"/>
      <c r="O89" s="511"/>
      <c r="P89" s="511"/>
      <c r="Q89" s="512"/>
      <c r="R89" s="502"/>
      <c r="S89" s="502"/>
    </row>
    <row r="90" spans="1:19" ht="12.75">
      <c r="A90" s="513" t="s">
        <v>332</v>
      </c>
      <c r="B90" s="514" t="s">
        <v>333</v>
      </c>
      <c r="C90" s="500"/>
      <c r="D90" s="500"/>
      <c r="E90" s="500"/>
      <c r="F90" s="500"/>
      <c r="G90" s="500"/>
      <c r="H90" s="500"/>
      <c r="I90" s="500"/>
      <c r="J90" s="500"/>
      <c r="K90" s="500"/>
      <c r="L90" s="500"/>
      <c r="M90" s="500"/>
      <c r="N90" s="500"/>
      <c r="O90" s="500"/>
      <c r="P90" s="500"/>
      <c r="Q90" s="501"/>
      <c r="R90" s="502"/>
      <c r="S90" s="502"/>
    </row>
    <row r="91" spans="1:17" ht="12.75">
      <c r="A91" s="515"/>
      <c r="B91" s="516" t="s">
        <v>334</v>
      </c>
      <c r="C91" s="506"/>
      <c r="D91" s="506"/>
      <c r="E91" s="506"/>
      <c r="F91" s="506"/>
      <c r="G91" s="506"/>
      <c r="H91" s="506"/>
      <c r="I91" s="506"/>
      <c r="J91" s="506"/>
      <c r="K91" s="506"/>
      <c r="L91" s="506"/>
      <c r="M91" s="506"/>
      <c r="N91" s="506"/>
      <c r="O91" s="506"/>
      <c r="P91" s="506"/>
      <c r="Q91" s="507"/>
    </row>
    <row r="92" spans="1:17" ht="12.75">
      <c r="A92" s="515"/>
      <c r="B92" s="516" t="s">
        <v>335</v>
      </c>
      <c r="C92" s="506"/>
      <c r="D92" s="506"/>
      <c r="E92" s="506"/>
      <c r="F92" s="506"/>
      <c r="G92" s="506"/>
      <c r="H92" s="506"/>
      <c r="I92" s="506"/>
      <c r="J92" s="506"/>
      <c r="K92" s="506"/>
      <c r="L92" s="506"/>
      <c r="M92" s="506"/>
      <c r="N92" s="506"/>
      <c r="O92" s="506"/>
      <c r="P92" s="506"/>
      <c r="Q92" s="507"/>
    </row>
    <row r="93" spans="1:17" ht="12.75">
      <c r="A93" s="515"/>
      <c r="B93" s="516" t="s">
        <v>336</v>
      </c>
      <c r="C93" s="506"/>
      <c r="D93" s="506"/>
      <c r="E93" s="506"/>
      <c r="F93" s="506"/>
      <c r="G93" s="506"/>
      <c r="H93" s="506"/>
      <c r="I93" s="506"/>
      <c r="J93" s="506"/>
      <c r="K93" s="506"/>
      <c r="L93" s="506"/>
      <c r="M93" s="506"/>
      <c r="N93" s="506"/>
      <c r="O93" s="506"/>
      <c r="P93" s="506"/>
      <c r="Q93" s="507"/>
    </row>
    <row r="94" spans="1:17" ht="12.75">
      <c r="A94" s="515"/>
      <c r="B94" s="516" t="s">
        <v>337</v>
      </c>
      <c r="C94" s="506"/>
      <c r="D94" s="506"/>
      <c r="E94" s="506"/>
      <c r="F94" s="506"/>
      <c r="G94" s="506"/>
      <c r="H94" s="506"/>
      <c r="I94" s="506"/>
      <c r="J94" s="506"/>
      <c r="K94" s="506"/>
      <c r="L94" s="506"/>
      <c r="M94" s="506"/>
      <c r="N94" s="506"/>
      <c r="O94" s="506"/>
      <c r="P94" s="506"/>
      <c r="Q94" s="507"/>
    </row>
    <row r="95" spans="1:17" ht="12.75">
      <c r="A95" s="515"/>
      <c r="B95" s="516" t="s">
        <v>338</v>
      </c>
      <c r="C95" s="506"/>
      <c r="D95" s="506"/>
      <c r="E95" s="506"/>
      <c r="F95" s="506"/>
      <c r="G95" s="506"/>
      <c r="H95" s="506"/>
      <c r="I95" s="506"/>
      <c r="J95" s="506"/>
      <c r="K95" s="506"/>
      <c r="L95" s="506"/>
      <c r="M95" s="506"/>
      <c r="N95" s="506"/>
      <c r="O95" s="506"/>
      <c r="P95" s="506"/>
      <c r="Q95" s="507"/>
    </row>
    <row r="96" spans="1:17" ht="13.5" thickBot="1">
      <c r="A96" s="517"/>
      <c r="B96" s="518" t="s">
        <v>316</v>
      </c>
      <c r="C96" s="511"/>
      <c r="D96" s="511"/>
      <c r="E96" s="511"/>
      <c r="F96" s="511"/>
      <c r="G96" s="511"/>
      <c r="H96" s="511"/>
      <c r="I96" s="511"/>
      <c r="J96" s="511"/>
      <c r="K96" s="511"/>
      <c r="L96" s="511"/>
      <c r="M96" s="511"/>
      <c r="N96" s="511"/>
      <c r="O96" s="511"/>
      <c r="P96" s="511"/>
      <c r="Q96" s="512"/>
    </row>
    <row r="97" ht="13.5" thickBot="1"/>
    <row r="98" spans="1:19" ht="18.75" thickBot="1">
      <c r="A98" s="519">
        <v>41095</v>
      </c>
      <c r="B98" s="520" t="s">
        <v>434</v>
      </c>
      <c r="C98" s="521"/>
      <c r="D98" s="521"/>
      <c r="E98" s="521"/>
      <c r="F98" s="521"/>
      <c r="G98" s="521"/>
      <c r="H98" s="521"/>
      <c r="I98" s="521"/>
      <c r="J98" s="521"/>
      <c r="K98" s="521"/>
      <c r="L98" s="521"/>
      <c r="M98" s="521"/>
      <c r="N98" s="521"/>
      <c r="O98" s="521"/>
      <c r="P98" s="521"/>
      <c r="Q98" s="522"/>
      <c r="R98" s="502"/>
      <c r="S98" s="502"/>
    </row>
    <row r="99" spans="1:17" ht="12.75">
      <c r="A99" s="523" t="s">
        <v>329</v>
      </c>
      <c r="B99" s="524" t="s">
        <v>339</v>
      </c>
      <c r="C99" s="525"/>
      <c r="D99" s="525"/>
      <c r="E99" s="525"/>
      <c r="F99" s="525"/>
      <c r="G99" s="525"/>
      <c r="H99" s="525"/>
      <c r="I99" s="525"/>
      <c r="J99" s="525"/>
      <c r="K99" s="525"/>
      <c r="L99" s="525"/>
      <c r="M99" s="525"/>
      <c r="N99" s="525"/>
      <c r="O99" s="525"/>
      <c r="P99" s="525"/>
      <c r="Q99" s="526"/>
    </row>
    <row r="100" spans="1:17" ht="12.75">
      <c r="A100" s="527"/>
      <c r="B100" s="524" t="s">
        <v>340</v>
      </c>
      <c r="C100" s="525"/>
      <c r="D100" s="525"/>
      <c r="E100" s="525"/>
      <c r="F100" s="525"/>
      <c r="G100" s="525"/>
      <c r="H100" s="525"/>
      <c r="I100" s="525"/>
      <c r="J100" s="525"/>
      <c r="K100" s="525"/>
      <c r="L100" s="525"/>
      <c r="M100" s="525"/>
      <c r="N100" s="525"/>
      <c r="O100" s="525"/>
      <c r="P100" s="525"/>
      <c r="Q100" s="526"/>
    </row>
    <row r="101" spans="1:17" ht="12.75">
      <c r="A101" s="528"/>
      <c r="B101" s="524" t="s">
        <v>341</v>
      </c>
      <c r="C101" s="525"/>
      <c r="D101" s="525"/>
      <c r="E101" s="525"/>
      <c r="F101" s="525"/>
      <c r="G101" s="525"/>
      <c r="H101" s="525"/>
      <c r="I101" s="525"/>
      <c r="J101" s="525"/>
      <c r="K101" s="525"/>
      <c r="L101" s="525"/>
      <c r="M101" s="525"/>
      <c r="N101" s="525"/>
      <c r="O101" s="525"/>
      <c r="P101" s="525"/>
      <c r="Q101" s="526"/>
    </row>
    <row r="102" spans="1:17" ht="13.5" thickBot="1">
      <c r="A102" s="529"/>
      <c r="B102" s="530" t="s">
        <v>342</v>
      </c>
      <c r="C102" s="531"/>
      <c r="D102" s="531"/>
      <c r="E102" s="531"/>
      <c r="F102" s="531"/>
      <c r="G102" s="531"/>
      <c r="H102" s="531"/>
      <c r="I102" s="531"/>
      <c r="J102" s="531"/>
      <c r="K102" s="531"/>
      <c r="L102" s="531"/>
      <c r="M102" s="531"/>
      <c r="N102" s="531"/>
      <c r="O102" s="531"/>
      <c r="P102" s="531"/>
      <c r="Q102" s="532"/>
    </row>
    <row r="103" spans="1:17" ht="15">
      <c r="A103" s="523" t="s">
        <v>332</v>
      </c>
      <c r="B103" s="533" t="s">
        <v>435</v>
      </c>
      <c r="C103" s="534"/>
      <c r="D103" s="534"/>
      <c r="E103" s="534"/>
      <c r="F103" s="534"/>
      <c r="G103" s="534"/>
      <c r="H103" s="534"/>
      <c r="I103" s="534"/>
      <c r="J103" s="534"/>
      <c r="K103" s="534"/>
      <c r="L103" s="534"/>
      <c r="M103" s="534"/>
      <c r="N103" s="534"/>
      <c r="O103" s="534"/>
      <c r="P103" s="533"/>
      <c r="Q103" s="535"/>
    </row>
    <row r="104" spans="1:17" ht="13.5" thickBot="1">
      <c r="A104" s="529"/>
      <c r="B104" s="536" t="s">
        <v>343</v>
      </c>
      <c r="C104" s="531"/>
      <c r="D104" s="531"/>
      <c r="E104" s="531"/>
      <c r="F104" s="531"/>
      <c r="G104" s="531"/>
      <c r="H104" s="531"/>
      <c r="I104" s="531"/>
      <c r="J104" s="531"/>
      <c r="K104" s="531"/>
      <c r="L104" s="531"/>
      <c r="M104" s="531"/>
      <c r="N104" s="531"/>
      <c r="O104" s="531"/>
      <c r="P104" s="531"/>
      <c r="Q104" s="532"/>
    </row>
    <row r="105" ht="13.5" thickBot="1"/>
    <row r="106" spans="1:17" ht="18.75" thickBot="1">
      <c r="A106" s="537">
        <v>41164</v>
      </c>
      <c r="B106" s="538" t="s">
        <v>436</v>
      </c>
      <c r="C106" s="539"/>
      <c r="D106" s="539"/>
      <c r="E106" s="539"/>
      <c r="F106" s="539"/>
      <c r="G106" s="539"/>
      <c r="H106" s="539"/>
      <c r="I106" s="539"/>
      <c r="J106" s="539"/>
      <c r="K106" s="539"/>
      <c r="L106" s="539"/>
      <c r="M106" s="539"/>
      <c r="N106" s="539"/>
      <c r="O106" s="539"/>
      <c r="P106" s="539"/>
      <c r="Q106" s="540"/>
    </row>
    <row r="107" spans="1:17" ht="13.5" thickBot="1">
      <c r="A107" s="541" t="s">
        <v>329</v>
      </c>
      <c r="B107" s="542"/>
      <c r="C107" s="543"/>
      <c r="D107" s="543"/>
      <c r="E107" s="543"/>
      <c r="F107" s="543"/>
      <c r="G107" s="543"/>
      <c r="H107" s="543"/>
      <c r="I107" s="543"/>
      <c r="J107" s="543"/>
      <c r="K107" s="543"/>
      <c r="L107" s="543"/>
      <c r="M107" s="543"/>
      <c r="N107" s="543"/>
      <c r="O107" s="543"/>
      <c r="P107" s="543"/>
      <c r="Q107" s="544"/>
    </row>
    <row r="108" ht="13.5" thickBot="1"/>
    <row r="109" spans="1:17" ht="18.75" thickBot="1">
      <c r="A109" s="519">
        <v>41282</v>
      </c>
      <c r="B109" s="520" t="s">
        <v>344</v>
      </c>
      <c r="C109" s="521"/>
      <c r="D109" s="521"/>
      <c r="E109" s="521"/>
      <c r="F109" s="521"/>
      <c r="G109" s="521"/>
      <c r="H109" s="521"/>
      <c r="I109" s="521"/>
      <c r="J109" s="521"/>
      <c r="K109" s="521"/>
      <c r="L109" s="521"/>
      <c r="M109" s="521"/>
      <c r="N109" s="521"/>
      <c r="O109" s="521"/>
      <c r="P109" s="521"/>
      <c r="Q109" s="522"/>
    </row>
    <row r="110" spans="1:17" ht="12.75">
      <c r="A110" s="523" t="s">
        <v>345</v>
      </c>
      <c r="B110" s="524" t="s">
        <v>346</v>
      </c>
      <c r="C110" s="525"/>
      <c r="D110" s="525"/>
      <c r="E110" s="525"/>
      <c r="F110" s="525"/>
      <c r="G110" s="525"/>
      <c r="H110" s="525"/>
      <c r="I110" s="525"/>
      <c r="J110" s="525"/>
      <c r="K110" s="525"/>
      <c r="L110" s="525"/>
      <c r="M110" s="525"/>
      <c r="N110" s="525"/>
      <c r="O110" s="525"/>
      <c r="P110" s="525"/>
      <c r="Q110" s="526"/>
    </row>
    <row r="111" spans="1:17" ht="12.75">
      <c r="A111" s="527" t="s">
        <v>347</v>
      </c>
      <c r="B111" s="524" t="s">
        <v>348</v>
      </c>
      <c r="C111" s="525"/>
      <c r="D111" s="525"/>
      <c r="E111" s="525"/>
      <c r="F111" s="525"/>
      <c r="G111" s="525"/>
      <c r="H111" s="525"/>
      <c r="I111" s="525"/>
      <c r="J111" s="525"/>
      <c r="K111" s="525"/>
      <c r="L111" s="525"/>
      <c r="M111" s="525"/>
      <c r="N111" s="525"/>
      <c r="O111" s="525"/>
      <c r="P111" s="525"/>
      <c r="Q111" s="526"/>
    </row>
    <row r="112" spans="1:17" ht="12.75">
      <c r="A112" s="528" t="s">
        <v>349</v>
      </c>
      <c r="B112" s="524" t="s">
        <v>350</v>
      </c>
      <c r="C112" s="525"/>
      <c r="D112" s="525"/>
      <c r="E112" s="525"/>
      <c r="F112" s="525"/>
      <c r="G112" s="525"/>
      <c r="H112" s="525"/>
      <c r="I112" s="525"/>
      <c r="J112" s="525"/>
      <c r="K112" s="525"/>
      <c r="L112" s="525"/>
      <c r="M112" s="525"/>
      <c r="N112" s="525"/>
      <c r="O112" s="525"/>
      <c r="P112" s="525"/>
      <c r="Q112" s="526"/>
    </row>
    <row r="113" spans="1:17" ht="12.75">
      <c r="A113" s="528" t="s">
        <v>351</v>
      </c>
      <c r="B113" s="524" t="s">
        <v>352</v>
      </c>
      <c r="C113" s="525"/>
      <c r="D113" s="525"/>
      <c r="E113" s="525"/>
      <c r="F113" s="525"/>
      <c r="G113" s="525"/>
      <c r="H113" s="525"/>
      <c r="I113" s="525"/>
      <c r="J113" s="525"/>
      <c r="K113" s="525"/>
      <c r="L113" s="525"/>
      <c r="M113" s="525"/>
      <c r="N113" s="525"/>
      <c r="O113" s="525"/>
      <c r="P113" s="525"/>
      <c r="Q113" s="526"/>
    </row>
    <row r="114" spans="1:17" ht="12.75">
      <c r="A114" s="545" t="s">
        <v>353</v>
      </c>
      <c r="B114" s="533"/>
      <c r="C114" s="534"/>
      <c r="D114" s="534"/>
      <c r="E114" s="534"/>
      <c r="F114" s="534"/>
      <c r="G114" s="534"/>
      <c r="H114" s="534"/>
      <c r="I114" s="534"/>
      <c r="J114" s="534"/>
      <c r="K114" s="534"/>
      <c r="L114" s="534"/>
      <c r="M114" s="534"/>
      <c r="N114" s="534"/>
      <c r="O114" s="534"/>
      <c r="P114" s="533"/>
      <c r="Q114" s="535"/>
    </row>
    <row r="115" spans="1:17" ht="13.5" thickBot="1">
      <c r="A115" s="529"/>
      <c r="B115" s="536"/>
      <c r="C115" s="531"/>
      <c r="D115" s="531"/>
      <c r="E115" s="531"/>
      <c r="F115" s="531"/>
      <c r="G115" s="531"/>
      <c r="H115" s="531"/>
      <c r="I115" s="531"/>
      <c r="J115" s="531"/>
      <c r="K115" s="531"/>
      <c r="L115" s="531"/>
      <c r="M115" s="531"/>
      <c r="N115" s="531"/>
      <c r="O115" s="531"/>
      <c r="P115" s="531"/>
      <c r="Q115" s="532"/>
    </row>
    <row r="116" ht="13.5" thickBot="1"/>
    <row r="117" spans="1:17" ht="18.75" thickBot="1">
      <c r="A117" s="519">
        <v>41282</v>
      </c>
      <c r="B117" s="520" t="s">
        <v>437</v>
      </c>
      <c r="C117" s="521"/>
      <c r="D117" s="521"/>
      <c r="E117" s="521"/>
      <c r="F117" s="521"/>
      <c r="G117" s="521"/>
      <c r="H117" s="521"/>
      <c r="I117" s="521"/>
      <c r="J117" s="521"/>
      <c r="K117" s="521"/>
      <c r="L117" s="521"/>
      <c r="M117" s="521"/>
      <c r="N117" s="521"/>
      <c r="O117" s="521"/>
      <c r="P117" s="521"/>
      <c r="Q117" s="522"/>
    </row>
    <row r="118" spans="1:17" ht="12.75">
      <c r="A118" s="523"/>
      <c r="B118" s="524" t="s">
        <v>354</v>
      </c>
      <c r="C118" s="525"/>
      <c r="D118" s="525"/>
      <c r="E118" s="525"/>
      <c r="F118" s="525"/>
      <c r="G118" s="525"/>
      <c r="H118" s="525"/>
      <c r="I118" s="525"/>
      <c r="J118" s="525"/>
      <c r="K118" s="525"/>
      <c r="L118" s="525"/>
      <c r="M118" s="525"/>
      <c r="N118" s="525"/>
      <c r="O118" s="525"/>
      <c r="P118" s="525"/>
      <c r="Q118" s="526"/>
    </row>
    <row r="119" spans="1:17" ht="12.75">
      <c r="A119" s="527"/>
      <c r="B119" s="524" t="s">
        <v>355</v>
      </c>
      <c r="C119" s="525"/>
      <c r="D119" s="525"/>
      <c r="E119" s="525"/>
      <c r="F119" s="525"/>
      <c r="G119" s="525"/>
      <c r="H119" s="525"/>
      <c r="I119" s="525"/>
      <c r="J119" s="525"/>
      <c r="K119" s="525"/>
      <c r="L119" s="525"/>
      <c r="M119" s="525"/>
      <c r="N119" s="525"/>
      <c r="O119" s="525"/>
      <c r="P119" s="525"/>
      <c r="Q119" s="526"/>
    </row>
    <row r="120" spans="1:17" ht="12.75">
      <c r="A120" s="528"/>
      <c r="B120" s="524" t="s">
        <v>356</v>
      </c>
      <c r="C120" s="525"/>
      <c r="D120" s="525"/>
      <c r="E120" s="525"/>
      <c r="F120" s="525"/>
      <c r="G120" s="525"/>
      <c r="H120" s="525"/>
      <c r="I120" s="525"/>
      <c r="J120" s="525"/>
      <c r="K120" s="525"/>
      <c r="L120" s="525"/>
      <c r="M120" s="525"/>
      <c r="N120" s="525"/>
      <c r="O120" s="525"/>
      <c r="P120" s="525"/>
      <c r="Q120" s="526"/>
    </row>
    <row r="121" spans="1:17" ht="12.75">
      <c r="A121" s="528"/>
      <c r="B121" s="524" t="s">
        <v>357</v>
      </c>
      <c r="C121" s="525"/>
      <c r="D121" s="525"/>
      <c r="E121" s="525"/>
      <c r="F121" s="525"/>
      <c r="G121" s="525"/>
      <c r="H121" s="525"/>
      <c r="I121" s="525"/>
      <c r="J121" s="525"/>
      <c r="K121" s="525"/>
      <c r="L121" s="525"/>
      <c r="M121" s="525"/>
      <c r="N121" s="525"/>
      <c r="O121" s="525"/>
      <c r="P121" s="525"/>
      <c r="Q121" s="526"/>
    </row>
    <row r="122" spans="1:17" ht="12.75">
      <c r="A122" s="545"/>
      <c r="B122" s="533"/>
      <c r="C122" s="534"/>
      <c r="D122" s="534"/>
      <c r="E122" s="534"/>
      <c r="F122" s="534"/>
      <c r="G122" s="534"/>
      <c r="H122" s="534"/>
      <c r="I122" s="534"/>
      <c r="J122" s="534"/>
      <c r="K122" s="534"/>
      <c r="L122" s="534"/>
      <c r="M122" s="534"/>
      <c r="N122" s="534"/>
      <c r="O122" s="534"/>
      <c r="P122" s="533"/>
      <c r="Q122" s="535"/>
    </row>
    <row r="123" spans="1:17" ht="13.5" thickBot="1">
      <c r="A123" s="529"/>
      <c r="B123" s="536"/>
      <c r="C123" s="531"/>
      <c r="D123" s="531"/>
      <c r="E123" s="531"/>
      <c r="F123" s="531"/>
      <c r="G123" s="531"/>
      <c r="H123" s="531"/>
      <c r="I123" s="531"/>
      <c r="J123" s="531"/>
      <c r="K123" s="531"/>
      <c r="L123" s="531"/>
      <c r="M123" s="531"/>
      <c r="N123" s="531"/>
      <c r="O123" s="531"/>
      <c r="P123" s="531"/>
      <c r="Q123" s="532"/>
    </row>
    <row r="124" ht="13.5" thickBot="1"/>
    <row r="125" spans="1:17" ht="18.75" thickBot="1">
      <c r="A125" s="519">
        <v>41282</v>
      </c>
      <c r="B125" s="546" t="s">
        <v>438</v>
      </c>
      <c r="C125" s="547"/>
      <c r="D125" s="547"/>
      <c r="E125" s="547"/>
      <c r="F125" s="547"/>
      <c r="G125" s="547"/>
      <c r="H125" s="547"/>
      <c r="I125" s="547"/>
      <c r="J125" s="547"/>
      <c r="K125" s="547"/>
      <c r="L125" s="547"/>
      <c r="M125" s="547"/>
      <c r="N125" s="547"/>
      <c r="O125" s="547"/>
      <c r="P125" s="547"/>
      <c r="Q125" s="548"/>
    </row>
    <row r="126" ht="13.5" thickBot="1"/>
    <row r="127" spans="1:17" ht="18.75" thickBot="1">
      <c r="A127" s="519">
        <v>41282</v>
      </c>
      <c r="B127" s="546" t="s">
        <v>439</v>
      </c>
      <c r="C127" s="547"/>
      <c r="D127" s="547"/>
      <c r="E127" s="547"/>
      <c r="F127" s="547"/>
      <c r="G127" s="547"/>
      <c r="H127" s="547"/>
      <c r="I127" s="547"/>
      <c r="J127" s="547"/>
      <c r="K127" s="547"/>
      <c r="L127" s="547"/>
      <c r="M127" s="547"/>
      <c r="N127" s="547"/>
      <c r="O127" s="547"/>
      <c r="P127" s="547"/>
      <c r="Q127" s="548"/>
    </row>
    <row r="128" ht="13.5" thickBot="1"/>
    <row r="129" spans="1:17" ht="18.75" thickBot="1">
      <c r="A129" s="549">
        <v>41477</v>
      </c>
      <c r="B129" s="550" t="s">
        <v>358</v>
      </c>
      <c r="C129" s="551"/>
      <c r="D129" s="551"/>
      <c r="E129" s="551"/>
      <c r="F129" s="551"/>
      <c r="G129" s="551"/>
      <c r="H129" s="551"/>
      <c r="I129" s="551"/>
      <c r="J129" s="551"/>
      <c r="K129" s="551"/>
      <c r="L129" s="551"/>
      <c r="M129" s="551"/>
      <c r="N129" s="551"/>
      <c r="O129" s="551"/>
      <c r="P129" s="551"/>
      <c r="Q129" s="552"/>
    </row>
    <row r="130" ht="13.5" thickBot="1"/>
    <row r="131" spans="1:17" ht="18">
      <c r="A131" s="553">
        <v>41478</v>
      </c>
      <c r="B131" s="554" t="s">
        <v>440</v>
      </c>
      <c r="C131" s="555"/>
      <c r="D131" s="555"/>
      <c r="E131" s="555"/>
      <c r="F131" s="555"/>
      <c r="G131" s="555"/>
      <c r="H131" s="555"/>
      <c r="I131" s="555"/>
      <c r="J131" s="555"/>
      <c r="K131" s="555"/>
      <c r="L131" s="555"/>
      <c r="M131" s="555"/>
      <c r="N131" s="555"/>
      <c r="O131" s="555"/>
      <c r="P131" s="555"/>
      <c r="Q131" s="556"/>
    </row>
    <row r="132" spans="1:17" ht="12.75">
      <c r="A132" s="557"/>
      <c r="B132" s="558" t="s">
        <v>359</v>
      </c>
      <c r="C132" s="559"/>
      <c r="D132" s="559"/>
      <c r="E132" s="559"/>
      <c r="F132" s="559"/>
      <c r="G132" s="559"/>
      <c r="H132" s="559"/>
      <c r="I132" s="559"/>
      <c r="J132" s="559"/>
      <c r="K132" s="559"/>
      <c r="L132" s="559"/>
      <c r="M132" s="559"/>
      <c r="N132" s="559"/>
      <c r="O132" s="559"/>
      <c r="P132" s="559"/>
      <c r="Q132" s="560"/>
    </row>
    <row r="133" spans="1:17" ht="12.75">
      <c r="A133" s="557"/>
      <c r="B133" s="558" t="s">
        <v>360</v>
      </c>
      <c r="C133" s="559"/>
      <c r="D133" s="559"/>
      <c r="E133" s="559"/>
      <c r="F133" s="559"/>
      <c r="G133" s="559"/>
      <c r="H133" s="559"/>
      <c r="I133" s="559"/>
      <c r="J133" s="559"/>
      <c r="K133" s="559"/>
      <c r="L133" s="559"/>
      <c r="M133" s="559"/>
      <c r="N133" s="559"/>
      <c r="O133" s="559"/>
      <c r="P133" s="559"/>
      <c r="Q133" s="560"/>
    </row>
    <row r="134" spans="1:17" ht="13.5" thickBot="1">
      <c r="A134" s="561"/>
      <c r="B134" s="562" t="s">
        <v>361</v>
      </c>
      <c r="C134" s="563"/>
      <c r="D134" s="563"/>
      <c r="E134" s="563"/>
      <c r="F134" s="563"/>
      <c r="G134" s="563"/>
      <c r="H134" s="563"/>
      <c r="I134" s="563"/>
      <c r="J134" s="563"/>
      <c r="K134" s="563"/>
      <c r="L134" s="563"/>
      <c r="M134" s="563"/>
      <c r="N134" s="563"/>
      <c r="O134" s="563"/>
      <c r="P134" s="563"/>
      <c r="Q134" s="564"/>
    </row>
    <row r="135" ht="13.5" thickBot="1"/>
    <row r="136" spans="1:17" ht="18">
      <c r="A136" s="553">
        <v>41478</v>
      </c>
      <c r="B136" s="554" t="s">
        <v>441</v>
      </c>
      <c r="C136" s="555"/>
      <c r="D136" s="555"/>
      <c r="E136" s="555"/>
      <c r="F136" s="555"/>
      <c r="G136" s="555"/>
      <c r="H136" s="555"/>
      <c r="I136" s="555"/>
      <c r="J136" s="555"/>
      <c r="K136" s="555"/>
      <c r="L136" s="555"/>
      <c r="M136" s="555"/>
      <c r="N136" s="555"/>
      <c r="O136" s="555"/>
      <c r="P136" s="555"/>
      <c r="Q136" s="556"/>
    </row>
    <row r="137" spans="1:17" ht="15">
      <c r="A137" s="557"/>
      <c r="B137" s="558" t="s">
        <v>442</v>
      </c>
      <c r="C137" s="559"/>
      <c r="D137" s="559"/>
      <c r="E137" s="559"/>
      <c r="F137" s="559"/>
      <c r="G137" s="559"/>
      <c r="H137" s="559"/>
      <c r="I137" s="559"/>
      <c r="J137" s="559"/>
      <c r="K137" s="559"/>
      <c r="L137" s="559"/>
      <c r="M137" s="559"/>
      <c r="N137" s="559"/>
      <c r="O137" s="559"/>
      <c r="P137" s="559"/>
      <c r="Q137" s="560"/>
    </row>
    <row r="138" spans="1:17" ht="12.75">
      <c r="A138" s="557"/>
      <c r="B138" s="558" t="s">
        <v>362</v>
      </c>
      <c r="C138" s="559"/>
      <c r="D138" s="559"/>
      <c r="E138" s="559"/>
      <c r="F138" s="559"/>
      <c r="G138" s="559"/>
      <c r="H138" s="559"/>
      <c r="I138" s="559"/>
      <c r="J138" s="559"/>
      <c r="K138" s="559"/>
      <c r="L138" s="559"/>
      <c r="M138" s="559"/>
      <c r="N138" s="559"/>
      <c r="O138" s="559"/>
      <c r="P138" s="559"/>
      <c r="Q138" s="560"/>
    </row>
    <row r="139" spans="1:17" ht="12.75">
      <c r="A139" s="557"/>
      <c r="B139" s="558" t="s">
        <v>363</v>
      </c>
      <c r="C139" s="559"/>
      <c r="D139" s="559"/>
      <c r="E139" s="559"/>
      <c r="F139" s="559"/>
      <c r="G139" s="559"/>
      <c r="H139" s="559"/>
      <c r="I139" s="559"/>
      <c r="J139" s="559"/>
      <c r="K139" s="559"/>
      <c r="L139" s="559"/>
      <c r="M139" s="559"/>
      <c r="N139" s="559"/>
      <c r="O139" s="559"/>
      <c r="P139" s="559"/>
      <c r="Q139" s="560"/>
    </row>
    <row r="140" spans="1:17" ht="12.75">
      <c r="A140" s="557"/>
      <c r="B140" s="558" t="s">
        <v>364</v>
      </c>
      <c r="C140" s="559"/>
      <c r="D140" s="559"/>
      <c r="E140" s="559"/>
      <c r="F140" s="559"/>
      <c r="G140" s="559"/>
      <c r="H140" s="559"/>
      <c r="I140" s="559"/>
      <c r="J140" s="559"/>
      <c r="K140" s="559"/>
      <c r="L140" s="559"/>
      <c r="M140" s="559"/>
      <c r="N140" s="559"/>
      <c r="O140" s="559"/>
      <c r="P140" s="559"/>
      <c r="Q140" s="560"/>
    </row>
    <row r="141" spans="1:17" ht="12.75">
      <c r="A141" s="557"/>
      <c r="B141" s="558" t="s">
        <v>365</v>
      </c>
      <c r="C141" s="559"/>
      <c r="D141" s="559"/>
      <c r="E141" s="559"/>
      <c r="F141" s="559"/>
      <c r="G141" s="559"/>
      <c r="H141" s="559"/>
      <c r="I141" s="559"/>
      <c r="J141" s="559"/>
      <c r="K141" s="559"/>
      <c r="L141" s="559"/>
      <c r="M141" s="559"/>
      <c r="N141" s="559"/>
      <c r="O141" s="559"/>
      <c r="P141" s="559"/>
      <c r="Q141" s="560"/>
    </row>
    <row r="142" spans="1:17" ht="15.75" thickBot="1">
      <c r="A142" s="561"/>
      <c r="B142" s="562" t="s">
        <v>443</v>
      </c>
      <c r="C142" s="563"/>
      <c r="D142" s="563"/>
      <c r="E142" s="563"/>
      <c r="F142" s="563"/>
      <c r="G142" s="563"/>
      <c r="H142" s="563"/>
      <c r="I142" s="563"/>
      <c r="J142" s="563"/>
      <c r="K142" s="563"/>
      <c r="L142" s="563"/>
      <c r="M142" s="563"/>
      <c r="N142" s="563"/>
      <c r="O142" s="563"/>
      <c r="P142" s="563"/>
      <c r="Q142" s="564"/>
    </row>
    <row r="144" ht="13.5" thickBot="1"/>
    <row r="145" spans="1:17" ht="18.75" thickBot="1">
      <c r="A145" s="519">
        <v>41282</v>
      </c>
      <c r="B145" s="520" t="s">
        <v>444</v>
      </c>
      <c r="C145" s="521"/>
      <c r="D145" s="521"/>
      <c r="E145" s="521"/>
      <c r="F145" s="521"/>
      <c r="G145" s="521"/>
      <c r="H145" s="521"/>
      <c r="I145" s="521"/>
      <c r="J145" s="521"/>
      <c r="K145" s="521"/>
      <c r="L145" s="521"/>
      <c r="M145" s="521"/>
      <c r="N145" s="521"/>
      <c r="O145" s="521"/>
      <c r="P145" s="521"/>
      <c r="Q145" s="522"/>
    </row>
    <row r="146" spans="1:17" ht="12.75">
      <c r="A146" s="523"/>
      <c r="B146" s="524" t="s">
        <v>445</v>
      </c>
      <c r="C146" s="525"/>
      <c r="D146" s="525"/>
      <c r="E146" s="525"/>
      <c r="F146" s="525"/>
      <c r="G146" s="525"/>
      <c r="H146" s="525"/>
      <c r="I146" s="525"/>
      <c r="J146" s="525"/>
      <c r="K146" s="525"/>
      <c r="L146" s="525"/>
      <c r="M146" s="525"/>
      <c r="N146" s="525"/>
      <c r="O146" s="525"/>
      <c r="P146" s="525"/>
      <c r="Q146" s="526"/>
    </row>
    <row r="147" spans="1:17" ht="12.75">
      <c r="A147" s="527"/>
      <c r="B147" s="524" t="s">
        <v>446</v>
      </c>
      <c r="C147" s="525"/>
      <c r="D147" s="525"/>
      <c r="E147" s="525"/>
      <c r="F147" s="525"/>
      <c r="G147" s="525"/>
      <c r="H147" s="525"/>
      <c r="I147" s="525"/>
      <c r="J147" s="525"/>
      <c r="K147" s="525"/>
      <c r="L147" s="525"/>
      <c r="M147" s="525"/>
      <c r="N147" s="525"/>
      <c r="O147" s="525"/>
      <c r="P147" s="525"/>
      <c r="Q147" s="526"/>
    </row>
    <row r="148" spans="1:17" ht="12.75">
      <c r="A148" s="528"/>
      <c r="B148" s="524" t="s">
        <v>447</v>
      </c>
      <c r="C148" s="525"/>
      <c r="D148" s="525"/>
      <c r="E148" s="525"/>
      <c r="F148" s="525"/>
      <c r="G148" s="525"/>
      <c r="H148" s="525"/>
      <c r="I148" s="525"/>
      <c r="J148" s="525"/>
      <c r="K148" s="525"/>
      <c r="L148" s="525"/>
      <c r="M148" s="525"/>
      <c r="N148" s="525"/>
      <c r="O148" s="525"/>
      <c r="P148" s="525"/>
      <c r="Q148" s="526"/>
    </row>
    <row r="149" spans="1:17" ht="12.75">
      <c r="A149" s="528"/>
      <c r="B149" s="524" t="s">
        <v>357</v>
      </c>
      <c r="C149" s="525"/>
      <c r="D149" s="525"/>
      <c r="E149" s="525"/>
      <c r="F149" s="525"/>
      <c r="G149" s="525"/>
      <c r="H149" s="525"/>
      <c r="I149" s="525"/>
      <c r="J149" s="525"/>
      <c r="K149" s="525"/>
      <c r="L149" s="525"/>
      <c r="M149" s="525"/>
      <c r="N149" s="525"/>
      <c r="O149" s="525"/>
      <c r="P149" s="525"/>
      <c r="Q149" s="526"/>
    </row>
    <row r="150" spans="1:17" ht="12.75">
      <c r="A150" s="545"/>
      <c r="B150" s="533" t="s">
        <v>448</v>
      </c>
      <c r="C150" s="534"/>
      <c r="D150" s="534"/>
      <c r="E150" s="534"/>
      <c r="F150" s="534"/>
      <c r="G150" s="534"/>
      <c r="H150" s="534"/>
      <c r="I150" s="534"/>
      <c r="J150" s="534"/>
      <c r="K150" s="534"/>
      <c r="L150" s="534"/>
      <c r="M150" s="534"/>
      <c r="N150" s="534"/>
      <c r="O150" s="534"/>
      <c r="P150" s="533"/>
      <c r="Q150" s="535"/>
    </row>
    <row r="151" spans="1:17" ht="13.5" thickBot="1">
      <c r="A151" s="529"/>
      <c r="B151" s="536"/>
      <c r="C151" s="531"/>
      <c r="D151" s="531"/>
      <c r="E151" s="531"/>
      <c r="F151" s="531"/>
      <c r="G151" s="531"/>
      <c r="H151" s="531"/>
      <c r="I151" s="531"/>
      <c r="J151" s="531"/>
      <c r="K151" s="531"/>
      <c r="L151" s="531"/>
      <c r="M151" s="531"/>
      <c r="N151" s="531"/>
      <c r="O151" s="531"/>
      <c r="P151" s="531"/>
      <c r="Q151" s="532"/>
    </row>
    <row r="153" ht="13.5" thickBot="1"/>
    <row r="154" spans="1:17" ht="18.75" thickBot="1">
      <c r="A154" s="519">
        <v>41710</v>
      </c>
      <c r="B154" s="520" t="s">
        <v>449</v>
      </c>
      <c r="C154" s="521"/>
      <c r="D154" s="521"/>
      <c r="E154" s="521"/>
      <c r="F154" s="521"/>
      <c r="G154" s="521"/>
      <c r="H154" s="521"/>
      <c r="I154" s="521"/>
      <c r="J154" s="521"/>
      <c r="K154" s="521"/>
      <c r="L154" s="521"/>
      <c r="M154" s="521"/>
      <c r="N154" s="521"/>
      <c r="O154" s="521"/>
      <c r="P154" s="521"/>
      <c r="Q154" s="522"/>
    </row>
    <row r="155" spans="1:17" ht="13.5" thickBot="1">
      <c r="A155" s="565"/>
      <c r="B155" s="530" t="s">
        <v>450</v>
      </c>
      <c r="C155" s="531"/>
      <c r="D155" s="531"/>
      <c r="E155" s="531"/>
      <c r="F155" s="531"/>
      <c r="G155" s="531"/>
      <c r="H155" s="531"/>
      <c r="I155" s="531"/>
      <c r="J155" s="531"/>
      <c r="K155" s="531"/>
      <c r="L155" s="531"/>
      <c r="M155" s="531"/>
      <c r="N155" s="531"/>
      <c r="O155" s="531"/>
      <c r="P155" s="531"/>
      <c r="Q155" s="532"/>
    </row>
  </sheetData>
  <sheetProtection/>
  <mergeCells count="24">
    <mergeCell ref="A17:AH17"/>
    <mergeCell ref="A18:AH18"/>
    <mergeCell ref="E7:N7"/>
    <mergeCell ref="O7:P7"/>
    <mergeCell ref="R6:AG6"/>
    <mergeCell ref="AH6:AH8"/>
    <mergeCell ref="B7:B8"/>
    <mergeCell ref="C7:D7"/>
    <mergeCell ref="A19:AH19"/>
    <mergeCell ref="A50:P50"/>
    <mergeCell ref="AE7:AF7"/>
    <mergeCell ref="AG7:AG8"/>
    <mergeCell ref="O16:P16"/>
    <mergeCell ref="S16:V16"/>
    <mergeCell ref="Q7:Q8"/>
    <mergeCell ref="R7:R8"/>
    <mergeCell ref="S7:T7"/>
    <mergeCell ref="U7:AD7"/>
    <mergeCell ref="A2:AH2"/>
    <mergeCell ref="AG4:AH4"/>
    <mergeCell ref="C5:Q5"/>
    <mergeCell ref="R5:AH5"/>
    <mergeCell ref="A6:A8"/>
    <mergeCell ref="B6:Q6"/>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H148"/>
  <sheetViews>
    <sheetView zoomScalePageLayoutView="0" workbookViewId="0" topLeftCell="A1">
      <selection activeCell="A1" sqref="A1"/>
    </sheetView>
  </sheetViews>
  <sheetFormatPr defaultColWidth="9.140625" defaultRowHeight="12.75"/>
  <cols>
    <col min="1" max="1" width="16.00390625" style="0" customWidth="1"/>
    <col min="2" max="2" width="11.421875" style="4" customWidth="1"/>
    <col min="3" max="3" width="10.28125" style="4" customWidth="1"/>
    <col min="4" max="4" width="12.00390625" style="4" customWidth="1"/>
    <col min="5" max="6" width="10.140625" style="4" customWidth="1"/>
    <col min="7" max="7" width="9.140625" style="4" customWidth="1"/>
    <col min="8" max="8" width="7.421875" style="4" customWidth="1"/>
    <col min="9" max="9" width="10.140625" style="4" customWidth="1"/>
    <col min="10" max="10" width="10.8515625" style="4" customWidth="1"/>
    <col min="11" max="11" width="8.7109375" style="4" customWidth="1"/>
    <col min="12" max="12" width="11.140625" style="4" customWidth="1"/>
    <col min="13" max="13" width="9.8515625" style="4" customWidth="1"/>
    <col min="14" max="14" width="9.00390625" style="4" customWidth="1"/>
    <col min="15" max="16" width="10.140625" style="4" customWidth="1"/>
    <col min="17" max="17" width="11.00390625" style="4" customWidth="1"/>
    <col min="18" max="18" width="0.71875" style="4" hidden="1" customWidth="1"/>
    <col min="19" max="19" width="2.57421875" style="4" hidden="1" customWidth="1"/>
    <col min="20" max="20" width="6.28125" style="4" customWidth="1"/>
    <col min="21" max="21" width="22.00390625" style="4" customWidth="1"/>
    <col min="22" max="22" width="27.421875" style="4" customWidth="1"/>
    <col min="23" max="23" width="10.8515625" style="4" customWidth="1"/>
    <col min="24" max="24" width="11.28125" style="4" customWidth="1"/>
    <col min="25" max="25" width="13.00390625" style="4" customWidth="1"/>
    <col min="26" max="27" width="14.8515625" style="4" customWidth="1"/>
    <col min="28" max="28" width="12.57421875" style="4" customWidth="1"/>
    <col min="29" max="29" width="10.140625" style="4" customWidth="1"/>
    <col min="30" max="30" width="9.7109375" style="4" customWidth="1"/>
    <col min="31" max="31" width="10.57421875" style="4" customWidth="1"/>
    <col min="32" max="32" width="13.57421875" style="4" customWidth="1"/>
    <col min="33" max="33" width="11.7109375" style="4" customWidth="1"/>
    <col min="34" max="34" width="13.140625" style="4" customWidth="1"/>
  </cols>
  <sheetData>
    <row r="1" spans="1:34" ht="14.25">
      <c r="A1" s="302"/>
      <c r="B1" s="303"/>
      <c r="C1" s="303"/>
      <c r="D1" s="303"/>
      <c r="E1" s="303"/>
      <c r="F1" s="303"/>
      <c r="G1" s="303"/>
      <c r="H1" s="303"/>
      <c r="I1" s="303"/>
      <c r="J1" s="303"/>
      <c r="K1" s="303"/>
      <c r="L1" s="303"/>
      <c r="M1" s="303"/>
      <c r="N1" s="303"/>
      <c r="O1" s="303"/>
      <c r="P1" s="303"/>
      <c r="Q1" s="303"/>
      <c r="R1" s="303"/>
      <c r="S1" s="303"/>
      <c r="T1" s="303"/>
      <c r="U1" s="303"/>
      <c r="V1" s="303"/>
      <c r="W1" s="303"/>
      <c r="X1" s="303"/>
      <c r="Y1" s="303"/>
      <c r="Z1" s="303"/>
      <c r="AA1" s="303"/>
      <c r="AB1" s="303"/>
      <c r="AC1" s="303"/>
      <c r="AD1" s="303"/>
      <c r="AE1" s="303"/>
      <c r="AF1" s="303"/>
      <c r="AG1" s="303"/>
      <c r="AH1" s="303"/>
    </row>
    <row r="2" spans="1:34" s="71" customFormat="1" ht="22.5" customHeight="1">
      <c r="A2" s="1274" t="s">
        <v>27</v>
      </c>
      <c r="B2" s="1274"/>
      <c r="C2" s="1274"/>
      <c r="D2" s="1274"/>
      <c r="E2" s="1274"/>
      <c r="F2" s="1274"/>
      <c r="G2" s="1274"/>
      <c r="H2" s="1274"/>
      <c r="I2" s="1274"/>
      <c r="J2" s="1274"/>
      <c r="K2" s="1274"/>
      <c r="L2" s="1274"/>
      <c r="M2" s="1274"/>
      <c r="N2" s="1274"/>
      <c r="O2" s="1274"/>
      <c r="P2" s="1274"/>
      <c r="Q2" s="1274"/>
      <c r="R2" s="1274"/>
      <c r="S2" s="1274"/>
      <c r="T2" s="1274"/>
      <c r="U2" s="1274"/>
      <c r="V2" s="1274"/>
      <c r="W2" s="1274"/>
      <c r="X2" s="1274"/>
      <c r="Y2" s="1274"/>
      <c r="Z2" s="1274"/>
      <c r="AA2" s="1274"/>
      <c r="AB2" s="1274"/>
      <c r="AC2" s="1274"/>
      <c r="AD2" s="1274"/>
      <c r="AE2" s="1274"/>
      <c r="AF2" s="1274"/>
      <c r="AG2" s="1274"/>
      <c r="AH2" s="1274"/>
    </row>
    <row r="3" spans="1:34" s="72" customFormat="1" ht="18" customHeight="1">
      <c r="A3" s="72" t="s">
        <v>28</v>
      </c>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row>
    <row r="4" spans="1:34" s="1" customFormat="1" ht="18" customHeight="1">
      <c r="A4" s="72" t="s">
        <v>284</v>
      </c>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1275"/>
      <c r="AH4" s="1275"/>
    </row>
    <row r="5" spans="1:34" ht="12.75" customHeight="1" thickBot="1">
      <c r="A5" s="302"/>
      <c r="B5" s="303"/>
      <c r="C5" s="303"/>
      <c r="D5" s="303"/>
      <c r="E5" s="303"/>
      <c r="F5" s="303"/>
      <c r="G5" s="303"/>
      <c r="H5" s="303"/>
      <c r="I5" s="303"/>
      <c r="J5" s="303"/>
      <c r="K5" s="303"/>
      <c r="L5" s="303"/>
      <c r="M5" s="303"/>
      <c r="N5" s="303"/>
      <c r="O5" s="303"/>
      <c r="P5" s="303"/>
      <c r="Q5" s="303"/>
      <c r="R5" s="303"/>
      <c r="S5" s="303"/>
      <c r="T5" s="303"/>
      <c r="U5" s="303"/>
      <c r="V5" s="303"/>
      <c r="W5" s="303"/>
      <c r="X5" s="303"/>
      <c r="Y5" s="303"/>
      <c r="Z5" s="303"/>
      <c r="AA5" s="303"/>
      <c r="AB5" s="303"/>
      <c r="AC5" s="303"/>
      <c r="AD5" s="303"/>
      <c r="AE5" s="303"/>
      <c r="AF5" s="303"/>
      <c r="AG5" s="303"/>
      <c r="AH5" s="303"/>
    </row>
    <row r="6" spans="1:34" s="2" customFormat="1" ht="22.5" customHeight="1" thickBot="1">
      <c r="A6" s="1276" t="s">
        <v>22</v>
      </c>
      <c r="B6" s="1279" t="s">
        <v>285</v>
      </c>
      <c r="C6" s="1280"/>
      <c r="D6" s="1280"/>
      <c r="E6" s="1280"/>
      <c r="F6" s="1280"/>
      <c r="G6" s="1280"/>
      <c r="H6" s="1280"/>
      <c r="I6" s="1280"/>
      <c r="J6" s="1280"/>
      <c r="K6" s="1280"/>
      <c r="L6" s="1280"/>
      <c r="M6" s="1280"/>
      <c r="N6" s="1280"/>
      <c r="O6" s="1281"/>
      <c r="P6" s="1281"/>
      <c r="Q6" s="1282"/>
      <c r="R6" s="1279" t="s">
        <v>286</v>
      </c>
      <c r="S6" s="1281"/>
      <c r="T6" s="1281"/>
      <c r="U6" s="1281"/>
      <c r="V6" s="1281"/>
      <c r="W6" s="1281"/>
      <c r="X6" s="1281"/>
      <c r="Y6" s="1281"/>
      <c r="Z6" s="1281"/>
      <c r="AA6" s="1281"/>
      <c r="AB6" s="1281"/>
      <c r="AC6" s="1281"/>
      <c r="AD6" s="1281"/>
      <c r="AE6" s="1281"/>
      <c r="AF6" s="1281"/>
      <c r="AG6" s="1282"/>
      <c r="AH6" s="1283" t="s">
        <v>287</v>
      </c>
    </row>
    <row r="7" spans="1:34" ht="21" customHeight="1" thickBot="1">
      <c r="A7" s="1277"/>
      <c r="B7" s="1283" t="s">
        <v>288</v>
      </c>
      <c r="C7" s="1286" t="s">
        <v>13</v>
      </c>
      <c r="D7" s="1287"/>
      <c r="E7" s="1286" t="s">
        <v>14</v>
      </c>
      <c r="F7" s="1299"/>
      <c r="G7" s="1299"/>
      <c r="H7" s="1299"/>
      <c r="I7" s="1299"/>
      <c r="J7" s="1300"/>
      <c r="K7" s="1300"/>
      <c r="L7" s="1300"/>
      <c r="M7" s="1300"/>
      <c r="N7" s="1301"/>
      <c r="O7" s="1286" t="s">
        <v>17</v>
      </c>
      <c r="P7" s="1298"/>
      <c r="Q7" s="1290" t="s">
        <v>142</v>
      </c>
      <c r="R7" s="1283" t="s">
        <v>12</v>
      </c>
      <c r="S7" s="1292" t="s">
        <v>13</v>
      </c>
      <c r="T7" s="1293"/>
      <c r="U7" s="1292" t="s">
        <v>14</v>
      </c>
      <c r="V7" s="1294"/>
      <c r="W7" s="1295"/>
      <c r="X7" s="1295"/>
      <c r="Y7" s="1295"/>
      <c r="Z7" s="1295"/>
      <c r="AA7" s="1295"/>
      <c r="AB7" s="1295"/>
      <c r="AC7" s="1295"/>
      <c r="AD7" s="1293"/>
      <c r="AE7" s="1286" t="s">
        <v>17</v>
      </c>
      <c r="AF7" s="1298"/>
      <c r="AG7" s="1290" t="s">
        <v>142</v>
      </c>
      <c r="AH7" s="1284"/>
    </row>
    <row r="8" spans="1:34" s="1" customFormat="1" ht="86.25" customHeight="1" thickBot="1">
      <c r="A8" s="1278"/>
      <c r="B8" s="1285"/>
      <c r="C8" s="304" t="s">
        <v>16</v>
      </c>
      <c r="D8" s="305" t="s">
        <v>289</v>
      </c>
      <c r="E8" s="304" t="s">
        <v>23</v>
      </c>
      <c r="F8" s="306" t="s">
        <v>31</v>
      </c>
      <c r="G8" s="306" t="s">
        <v>290</v>
      </c>
      <c r="H8" s="306" t="s">
        <v>30</v>
      </c>
      <c r="I8" s="306" t="s">
        <v>48</v>
      </c>
      <c r="J8" s="307" t="s">
        <v>149</v>
      </c>
      <c r="K8" s="307" t="s">
        <v>20</v>
      </c>
      <c r="L8" s="307" t="s">
        <v>21</v>
      </c>
      <c r="M8" s="307" t="s">
        <v>150</v>
      </c>
      <c r="N8" s="308" t="s">
        <v>291</v>
      </c>
      <c r="O8" s="304" t="s">
        <v>18</v>
      </c>
      <c r="P8" s="305" t="s">
        <v>19</v>
      </c>
      <c r="Q8" s="1291"/>
      <c r="R8" s="1285"/>
      <c r="S8" s="304" t="s">
        <v>16</v>
      </c>
      <c r="T8" s="305" t="s">
        <v>46</v>
      </c>
      <c r="U8" s="304" t="s">
        <v>23</v>
      </c>
      <c r="V8" s="306" t="s">
        <v>31</v>
      </c>
      <c r="W8" s="306" t="s">
        <v>47</v>
      </c>
      <c r="X8" s="306" t="s">
        <v>30</v>
      </c>
      <c r="Y8" s="306" t="s">
        <v>48</v>
      </c>
      <c r="Z8" s="307" t="s">
        <v>149</v>
      </c>
      <c r="AA8" s="307" t="s">
        <v>20</v>
      </c>
      <c r="AB8" s="307" t="s">
        <v>21</v>
      </c>
      <c r="AC8" s="307" t="s">
        <v>150</v>
      </c>
      <c r="AD8" s="307" t="s">
        <v>291</v>
      </c>
      <c r="AE8" s="304" t="s">
        <v>18</v>
      </c>
      <c r="AF8" s="305" t="s">
        <v>19</v>
      </c>
      <c r="AG8" s="1291"/>
      <c r="AH8" s="1285"/>
    </row>
    <row r="9" spans="1:34" ht="30" customHeight="1">
      <c r="A9" s="309" t="s">
        <v>292</v>
      </c>
      <c r="B9" s="310">
        <v>11629</v>
      </c>
      <c r="C9" s="311">
        <v>0</v>
      </c>
      <c r="D9" s="312">
        <v>0</v>
      </c>
      <c r="E9" s="311">
        <v>11730</v>
      </c>
      <c r="F9" s="313">
        <v>2174</v>
      </c>
      <c r="G9" s="313">
        <v>256</v>
      </c>
      <c r="H9" s="313">
        <v>249</v>
      </c>
      <c r="I9" s="313">
        <v>0</v>
      </c>
      <c r="J9" s="313">
        <v>12876</v>
      </c>
      <c r="K9" s="313">
        <v>410</v>
      </c>
      <c r="L9" s="313">
        <v>14783</v>
      </c>
      <c r="M9" s="313">
        <v>7134</v>
      </c>
      <c r="N9" s="314">
        <v>764</v>
      </c>
      <c r="O9" s="311">
        <v>14172</v>
      </c>
      <c r="P9" s="312">
        <v>9463</v>
      </c>
      <c r="Q9" s="310">
        <f>SUM(B9:P9)</f>
        <v>85640</v>
      </c>
      <c r="R9" s="310">
        <v>0</v>
      </c>
      <c r="S9" s="311">
        <v>0</v>
      </c>
      <c r="T9" s="312">
        <v>0</v>
      </c>
      <c r="U9" s="311">
        <v>0</v>
      </c>
      <c r="V9" s="313">
        <v>0</v>
      </c>
      <c r="W9" s="313">
        <v>0</v>
      </c>
      <c r="X9" s="313">
        <v>0</v>
      </c>
      <c r="Y9" s="313">
        <v>0</v>
      </c>
      <c r="Z9" s="313">
        <v>0</v>
      </c>
      <c r="AA9" s="313">
        <v>0</v>
      </c>
      <c r="AB9" s="313">
        <v>34150</v>
      </c>
      <c r="AC9" s="313">
        <v>0</v>
      </c>
      <c r="AD9" s="312">
        <v>0</v>
      </c>
      <c r="AE9" s="311">
        <v>0</v>
      </c>
      <c r="AF9" s="312">
        <v>0</v>
      </c>
      <c r="AG9" s="310">
        <f>SUM(R9:AF9)</f>
        <v>34150</v>
      </c>
      <c r="AH9" s="315">
        <f>SUM(Q9+AG9)</f>
        <v>119790</v>
      </c>
    </row>
    <row r="10" spans="1:34" s="215" customFormat="1" ht="30" customHeight="1">
      <c r="A10" s="316" t="s">
        <v>24</v>
      </c>
      <c r="B10" s="317">
        <v>79204</v>
      </c>
      <c r="C10" s="318">
        <v>61501</v>
      </c>
      <c r="D10" s="319">
        <v>46875</v>
      </c>
      <c r="E10" s="318">
        <v>793</v>
      </c>
      <c r="F10" s="320">
        <v>1187</v>
      </c>
      <c r="G10" s="320">
        <v>0</v>
      </c>
      <c r="H10" s="320">
        <v>0</v>
      </c>
      <c r="I10" s="320">
        <v>298</v>
      </c>
      <c r="J10" s="320">
        <v>0</v>
      </c>
      <c r="K10" s="320">
        <v>546</v>
      </c>
      <c r="L10" s="320">
        <v>0</v>
      </c>
      <c r="M10" s="320">
        <v>0</v>
      </c>
      <c r="N10" s="321">
        <v>0</v>
      </c>
      <c r="O10" s="322">
        <v>3053</v>
      </c>
      <c r="P10" s="319">
        <v>0</v>
      </c>
      <c r="Q10" s="317">
        <f>SUM(B10:P10)</f>
        <v>193457</v>
      </c>
      <c r="R10" s="317">
        <v>3453</v>
      </c>
      <c r="S10" s="318">
        <v>6418</v>
      </c>
      <c r="T10" s="319">
        <v>3178</v>
      </c>
      <c r="U10" s="318">
        <v>0</v>
      </c>
      <c r="V10" s="320">
        <v>585</v>
      </c>
      <c r="W10" s="320">
        <v>0</v>
      </c>
      <c r="X10" s="320">
        <v>0</v>
      </c>
      <c r="Y10" s="320">
        <v>0</v>
      </c>
      <c r="Z10" s="320">
        <v>0</v>
      </c>
      <c r="AA10" s="320">
        <v>208</v>
      </c>
      <c r="AB10" s="320">
        <v>0</v>
      </c>
      <c r="AC10" s="320">
        <v>0</v>
      </c>
      <c r="AD10" s="319">
        <v>0</v>
      </c>
      <c r="AE10" s="318">
        <v>0</v>
      </c>
      <c r="AF10" s="319">
        <v>0</v>
      </c>
      <c r="AG10" s="317">
        <f>SUM(R10:AF10)</f>
        <v>13842</v>
      </c>
      <c r="AH10" s="317">
        <f>SUM(Q10+AG10)</f>
        <v>207299</v>
      </c>
    </row>
    <row r="11" spans="1:34" ht="30" customHeight="1">
      <c r="A11" s="323" t="s">
        <v>25</v>
      </c>
      <c r="B11" s="324">
        <v>4814</v>
      </c>
      <c r="C11" s="325">
        <v>9015</v>
      </c>
      <c r="D11" s="326">
        <v>293</v>
      </c>
      <c r="E11" s="325">
        <v>0</v>
      </c>
      <c r="F11" s="327">
        <v>0</v>
      </c>
      <c r="G11" s="327">
        <v>0</v>
      </c>
      <c r="H11" s="327">
        <v>0</v>
      </c>
      <c r="I11" s="327">
        <v>0</v>
      </c>
      <c r="J11" s="327">
        <v>0</v>
      </c>
      <c r="K11" s="327">
        <v>323</v>
      </c>
      <c r="L11" s="327">
        <v>0</v>
      </c>
      <c r="M11" s="327">
        <v>0</v>
      </c>
      <c r="N11" s="328">
        <v>0</v>
      </c>
      <c r="O11" s="318">
        <v>0</v>
      </c>
      <c r="P11" s="326">
        <v>0</v>
      </c>
      <c r="Q11" s="324">
        <f>SUM(B11:P11)</f>
        <v>14445</v>
      </c>
      <c r="R11" s="324">
        <v>0</v>
      </c>
      <c r="S11" s="325">
        <v>0</v>
      </c>
      <c r="T11" s="326">
        <v>0</v>
      </c>
      <c r="U11" s="325">
        <v>0</v>
      </c>
      <c r="V11" s="327">
        <v>0</v>
      </c>
      <c r="W11" s="327">
        <v>0</v>
      </c>
      <c r="X11" s="327">
        <v>0</v>
      </c>
      <c r="Y11" s="327">
        <v>0</v>
      </c>
      <c r="Z11" s="327">
        <v>0</v>
      </c>
      <c r="AA11" s="327">
        <v>0</v>
      </c>
      <c r="AB11" s="327">
        <v>0</v>
      </c>
      <c r="AC11" s="327">
        <v>0</v>
      </c>
      <c r="AD11" s="326">
        <v>0</v>
      </c>
      <c r="AE11" s="325">
        <v>0</v>
      </c>
      <c r="AF11" s="326">
        <v>0</v>
      </c>
      <c r="AG11" s="324">
        <f>SUM(R11:AF11)</f>
        <v>0</v>
      </c>
      <c r="AH11" s="324">
        <f>SUM(Q11+AG11)</f>
        <v>14445</v>
      </c>
    </row>
    <row r="12" spans="1:34" ht="30" customHeight="1" thickBot="1">
      <c r="A12" s="323" t="s">
        <v>26</v>
      </c>
      <c r="B12" s="324">
        <v>1333</v>
      </c>
      <c r="C12" s="325">
        <v>1333</v>
      </c>
      <c r="D12" s="326">
        <v>0</v>
      </c>
      <c r="E12" s="325">
        <v>0</v>
      </c>
      <c r="F12" s="327">
        <v>0</v>
      </c>
      <c r="G12" s="327">
        <v>0</v>
      </c>
      <c r="H12" s="327">
        <v>0</v>
      </c>
      <c r="I12" s="327">
        <v>0</v>
      </c>
      <c r="J12" s="327">
        <v>0</v>
      </c>
      <c r="K12" s="327">
        <v>0</v>
      </c>
      <c r="L12" s="327">
        <v>0</v>
      </c>
      <c r="M12" s="327">
        <v>0</v>
      </c>
      <c r="N12" s="328">
        <v>0</v>
      </c>
      <c r="O12" s="325">
        <v>0</v>
      </c>
      <c r="P12" s="326">
        <v>0</v>
      </c>
      <c r="Q12" s="324">
        <f>SUM(B12:P12)</f>
        <v>2666</v>
      </c>
      <c r="R12" s="324">
        <v>0</v>
      </c>
      <c r="S12" s="325">
        <v>0</v>
      </c>
      <c r="T12" s="326">
        <v>0</v>
      </c>
      <c r="U12" s="325">
        <v>0</v>
      </c>
      <c r="V12" s="327">
        <v>0</v>
      </c>
      <c r="W12" s="327">
        <v>0</v>
      </c>
      <c r="X12" s="327">
        <v>0</v>
      </c>
      <c r="Y12" s="327">
        <v>0</v>
      </c>
      <c r="Z12" s="327">
        <v>0</v>
      </c>
      <c r="AA12" s="327">
        <v>0</v>
      </c>
      <c r="AB12" s="327">
        <v>0</v>
      </c>
      <c r="AC12" s="327">
        <v>0</v>
      </c>
      <c r="AD12" s="326">
        <v>0</v>
      </c>
      <c r="AE12" s="325">
        <v>0</v>
      </c>
      <c r="AF12" s="326">
        <v>0</v>
      </c>
      <c r="AG12" s="329">
        <f>SUM(R12:AF12)</f>
        <v>0</v>
      </c>
      <c r="AH12" s="329">
        <f>SUM(Q12+AG12)</f>
        <v>2666</v>
      </c>
    </row>
    <row r="13" spans="1:34" s="1" customFormat="1" ht="19.5" customHeight="1" thickBot="1">
      <c r="A13" s="330" t="s">
        <v>142</v>
      </c>
      <c r="B13" s="331">
        <f aca="true" t="shared" si="0" ref="B13:W13">SUM(B9:B12)</f>
        <v>96980</v>
      </c>
      <c r="C13" s="332">
        <f t="shared" si="0"/>
        <v>71849</v>
      </c>
      <c r="D13" s="333">
        <f t="shared" si="0"/>
        <v>47168</v>
      </c>
      <c r="E13" s="332">
        <f t="shared" si="0"/>
        <v>12523</v>
      </c>
      <c r="F13" s="334">
        <f t="shared" si="0"/>
        <v>3361</v>
      </c>
      <c r="G13" s="334">
        <f t="shared" si="0"/>
        <v>256</v>
      </c>
      <c r="H13" s="334">
        <f t="shared" si="0"/>
        <v>249</v>
      </c>
      <c r="I13" s="334">
        <f t="shared" si="0"/>
        <v>298</v>
      </c>
      <c r="J13" s="334">
        <f t="shared" si="0"/>
        <v>12876</v>
      </c>
      <c r="K13" s="334">
        <f t="shared" si="0"/>
        <v>1279</v>
      </c>
      <c r="L13" s="334">
        <f t="shared" si="0"/>
        <v>14783</v>
      </c>
      <c r="M13" s="334">
        <f t="shared" si="0"/>
        <v>7134</v>
      </c>
      <c r="N13" s="335">
        <f t="shared" si="0"/>
        <v>764</v>
      </c>
      <c r="O13" s="332">
        <f t="shared" si="0"/>
        <v>17225</v>
      </c>
      <c r="P13" s="333">
        <f t="shared" si="0"/>
        <v>9463</v>
      </c>
      <c r="Q13" s="331">
        <f t="shared" si="0"/>
        <v>296208</v>
      </c>
      <c r="R13" s="331">
        <f t="shared" si="0"/>
        <v>3453</v>
      </c>
      <c r="S13" s="332">
        <f t="shared" si="0"/>
        <v>6418</v>
      </c>
      <c r="T13" s="333">
        <f t="shared" si="0"/>
        <v>3178</v>
      </c>
      <c r="U13" s="332">
        <f t="shared" si="0"/>
        <v>0</v>
      </c>
      <c r="V13" s="334">
        <f t="shared" si="0"/>
        <v>585</v>
      </c>
      <c r="W13" s="334">
        <f t="shared" si="0"/>
        <v>0</v>
      </c>
      <c r="X13" s="334"/>
      <c r="Y13" s="334"/>
      <c r="Z13" s="334">
        <f aca="true" t="shared" si="1" ref="Z13:AH13">SUM(Z9:Z12)</f>
        <v>0</v>
      </c>
      <c r="AA13" s="334">
        <f t="shared" si="1"/>
        <v>208</v>
      </c>
      <c r="AB13" s="334">
        <f t="shared" si="1"/>
        <v>34150</v>
      </c>
      <c r="AC13" s="334">
        <f t="shared" si="1"/>
        <v>0</v>
      </c>
      <c r="AD13" s="334">
        <f t="shared" si="1"/>
        <v>0</v>
      </c>
      <c r="AE13" s="332">
        <f t="shared" si="1"/>
        <v>0</v>
      </c>
      <c r="AF13" s="333">
        <f t="shared" si="1"/>
        <v>0</v>
      </c>
      <c r="AG13" s="331">
        <f t="shared" si="1"/>
        <v>47992</v>
      </c>
      <c r="AH13" s="331">
        <f t="shared" si="1"/>
        <v>344200</v>
      </c>
    </row>
    <row r="14" spans="1:34" ht="12.75" customHeight="1">
      <c r="A14" s="302"/>
      <c r="B14" s="303"/>
      <c r="C14" s="303"/>
      <c r="D14" s="303"/>
      <c r="E14" s="303"/>
      <c r="F14" s="303"/>
      <c r="G14" s="303"/>
      <c r="H14" s="303"/>
      <c r="I14" s="303"/>
      <c r="J14" s="303"/>
      <c r="K14" s="303"/>
      <c r="L14" s="303"/>
      <c r="M14" s="303"/>
      <c r="N14" s="303"/>
      <c r="O14" s="303"/>
      <c r="P14" s="303"/>
      <c r="Q14" s="303"/>
      <c r="R14" s="303"/>
      <c r="S14" s="303"/>
      <c r="T14" s="303"/>
      <c r="U14" s="303"/>
      <c r="V14" s="303"/>
      <c r="W14" s="303"/>
      <c r="X14" s="303"/>
      <c r="Y14" s="303"/>
      <c r="Z14" s="303"/>
      <c r="AA14" s="303"/>
      <c r="AB14" s="303"/>
      <c r="AC14" s="303"/>
      <c r="AD14" s="303"/>
      <c r="AE14" s="303"/>
      <c r="AF14" s="303"/>
      <c r="AG14" s="303"/>
      <c r="AH14" s="303"/>
    </row>
    <row r="15" spans="1:34" ht="19.5" customHeight="1">
      <c r="A15" s="1252" t="s">
        <v>293</v>
      </c>
      <c r="B15" s="1266"/>
      <c r="C15" s="1266"/>
      <c r="D15" s="1266"/>
      <c r="E15" s="1266"/>
      <c r="F15" s="1266"/>
      <c r="G15" s="1266"/>
      <c r="H15" s="1266"/>
      <c r="I15" s="1266"/>
      <c r="J15" s="1266"/>
      <c r="K15" s="1266"/>
      <c r="L15" s="1266"/>
      <c r="M15" s="1266"/>
      <c r="N15" s="1266"/>
      <c r="O15" s="1266"/>
      <c r="P15" s="1266"/>
      <c r="Q15" s="1266"/>
      <c r="R15" s="1266"/>
      <c r="S15" s="1266"/>
      <c r="T15" s="1266"/>
      <c r="U15" s="1266"/>
      <c r="V15" s="1266"/>
      <c r="W15" s="1266"/>
      <c r="X15" s="1266"/>
      <c r="Y15" s="1266"/>
      <c r="Z15" s="1266"/>
      <c r="AA15" s="1266"/>
      <c r="AB15" s="1266"/>
      <c r="AC15" s="1266"/>
      <c r="AD15" s="1266"/>
      <c r="AE15" s="1266"/>
      <c r="AF15" s="1266"/>
      <c r="AG15" s="1266"/>
      <c r="AH15" s="1266"/>
    </row>
    <row r="16" spans="1:34" ht="19.5" customHeight="1">
      <c r="A16" s="1252" t="s">
        <v>294</v>
      </c>
      <c r="B16" s="1252"/>
      <c r="C16" s="1252"/>
      <c r="D16" s="1252"/>
      <c r="E16" s="1252"/>
      <c r="F16" s="1252"/>
      <c r="G16" s="1252"/>
      <c r="H16" s="1252"/>
      <c r="I16" s="1252"/>
      <c r="J16" s="1252"/>
      <c r="K16" s="1252"/>
      <c r="L16" s="1252"/>
      <c r="M16" s="1252"/>
      <c r="N16" s="1252"/>
      <c r="O16" s="1252"/>
      <c r="P16" s="1252"/>
      <c r="Q16" s="1252"/>
      <c r="R16" s="1252"/>
      <c r="S16" s="1252"/>
      <c r="T16" s="1252"/>
      <c r="U16" s="1252"/>
      <c r="V16" s="1252"/>
      <c r="W16" s="1252"/>
      <c r="X16" s="1252"/>
      <c r="Y16" s="1252"/>
      <c r="Z16" s="1252"/>
      <c r="AA16" s="1252"/>
      <c r="AB16" s="1252"/>
      <c r="AC16" s="1252"/>
      <c r="AD16" s="1252"/>
      <c r="AE16" s="1252"/>
      <c r="AF16" s="1252"/>
      <c r="AG16" s="1252"/>
      <c r="AH16" s="1252"/>
    </row>
    <row r="17" spans="1:34" ht="19.5" customHeight="1">
      <c r="A17" s="1252" t="s">
        <v>29</v>
      </c>
      <c r="B17" s="1252"/>
      <c r="C17" s="1252"/>
      <c r="D17" s="1252"/>
      <c r="E17" s="1252"/>
      <c r="F17" s="1252"/>
      <c r="G17" s="1252"/>
      <c r="H17" s="1252"/>
      <c r="I17" s="1252"/>
      <c r="J17" s="1252"/>
      <c r="K17" s="1252"/>
      <c r="L17" s="1252"/>
      <c r="M17" s="1252"/>
      <c r="N17" s="1252"/>
      <c r="O17" s="1252"/>
      <c r="P17" s="1252"/>
      <c r="Q17" s="1252"/>
      <c r="R17" s="1252"/>
      <c r="S17" s="1252"/>
      <c r="T17" s="1252"/>
      <c r="U17" s="1252"/>
      <c r="V17" s="1252"/>
      <c r="W17" s="1252"/>
      <c r="X17" s="1252"/>
      <c r="Y17" s="1252"/>
      <c r="Z17" s="1252"/>
      <c r="AA17" s="1252"/>
      <c r="AB17" s="1252"/>
      <c r="AC17" s="1252"/>
      <c r="AD17" s="1252"/>
      <c r="AE17" s="1252"/>
      <c r="AF17" s="1252"/>
      <c r="AG17" s="1252"/>
      <c r="AH17" s="1252"/>
    </row>
    <row r="18" spans="1:19" ht="13.5" thickBot="1">
      <c r="A18" s="215"/>
      <c r="B18" s="337"/>
      <c r="C18" s="337"/>
      <c r="D18" s="337"/>
      <c r="E18" s="337"/>
      <c r="F18" s="337"/>
      <c r="G18" s="337"/>
      <c r="H18" s="337"/>
      <c r="I18" s="337"/>
      <c r="J18" s="337"/>
      <c r="K18" s="337"/>
      <c r="L18" s="337"/>
      <c r="M18" s="337"/>
      <c r="N18" s="337"/>
      <c r="O18" s="337"/>
      <c r="P18" s="337"/>
      <c r="Q18" s="337"/>
      <c r="R18" s="337"/>
      <c r="S18" s="337"/>
    </row>
    <row r="19" spans="1:21" ht="15.75">
      <c r="A19" s="1296">
        <v>40351</v>
      </c>
      <c r="B19" s="1297"/>
      <c r="C19" s="361"/>
      <c r="D19" s="361"/>
      <c r="E19" s="361"/>
      <c r="F19" s="361"/>
      <c r="G19" s="361"/>
      <c r="H19" s="361"/>
      <c r="I19" s="361"/>
      <c r="J19" s="361"/>
      <c r="K19" s="361"/>
      <c r="L19" s="361"/>
      <c r="M19" s="361"/>
      <c r="N19" s="361"/>
      <c r="O19" s="361"/>
      <c r="P19" s="361"/>
      <c r="Q19" s="361"/>
      <c r="R19" s="361"/>
      <c r="S19" s="363"/>
      <c r="T19" s="336"/>
      <c r="U19" s="336"/>
    </row>
    <row r="20" spans="1:28" ht="15.75">
      <c r="A20" s="347" t="s">
        <v>124</v>
      </c>
      <c r="B20" s="340" t="s">
        <v>387</v>
      </c>
      <c r="C20" s="340"/>
      <c r="D20" s="340"/>
      <c r="E20" s="340"/>
      <c r="F20" s="340"/>
      <c r="G20" s="340"/>
      <c r="H20" s="340"/>
      <c r="I20" s="340"/>
      <c r="J20" s="340"/>
      <c r="K20" s="340"/>
      <c r="L20" s="340"/>
      <c r="M20" s="340"/>
      <c r="N20" s="340"/>
      <c r="O20" s="340"/>
      <c r="P20" s="340"/>
      <c r="Q20" s="340"/>
      <c r="R20" s="340"/>
      <c r="S20" s="348"/>
      <c r="T20" s="336"/>
      <c r="U20" s="336"/>
      <c r="V20" s="336"/>
      <c r="W20" s="336"/>
      <c r="X20" s="336"/>
      <c r="Y20" s="336"/>
      <c r="Z20" s="336"/>
      <c r="AA20" s="336"/>
      <c r="AB20" s="336"/>
    </row>
    <row r="21" spans="1:28" ht="15.75">
      <c r="A21" s="349"/>
      <c r="B21" s="340" t="s">
        <v>388</v>
      </c>
      <c r="C21" s="340"/>
      <c r="D21" s="340"/>
      <c r="E21" s="340"/>
      <c r="F21" s="340"/>
      <c r="G21" s="340"/>
      <c r="H21" s="340"/>
      <c r="I21" s="340"/>
      <c r="J21" s="340"/>
      <c r="K21" s="340"/>
      <c r="L21" s="340"/>
      <c r="M21" s="340"/>
      <c r="N21" s="340"/>
      <c r="O21" s="340"/>
      <c r="P21" s="340"/>
      <c r="Q21" s="340"/>
      <c r="R21" s="340"/>
      <c r="S21" s="348"/>
      <c r="T21" s="336"/>
      <c r="U21" s="336"/>
      <c r="V21" s="336"/>
      <c r="W21" s="336"/>
      <c r="X21" s="336"/>
      <c r="Y21" s="336"/>
      <c r="Z21" s="336"/>
      <c r="AA21" s="336"/>
      <c r="AB21" s="336"/>
    </row>
    <row r="22" spans="1:28" ht="15.75">
      <c r="A22" s="349"/>
      <c r="B22" s="340" t="s">
        <v>389</v>
      </c>
      <c r="C22" s="340"/>
      <c r="D22" s="340"/>
      <c r="E22" s="340"/>
      <c r="F22" s="340"/>
      <c r="G22" s="340"/>
      <c r="H22" s="340"/>
      <c r="I22" s="340"/>
      <c r="J22" s="340"/>
      <c r="K22" s="340"/>
      <c r="L22" s="340"/>
      <c r="M22" s="340"/>
      <c r="N22" s="340"/>
      <c r="O22" s="340"/>
      <c r="P22" s="340"/>
      <c r="Q22" s="340"/>
      <c r="R22" s="340"/>
      <c r="S22" s="348"/>
      <c r="T22" s="336"/>
      <c r="U22" s="336"/>
      <c r="V22" s="336"/>
      <c r="W22" s="336"/>
      <c r="X22" s="336"/>
      <c r="Y22" s="336"/>
      <c r="Z22" s="336"/>
      <c r="AA22" s="336"/>
      <c r="AB22" s="336"/>
    </row>
    <row r="23" spans="1:28" ht="15">
      <c r="A23" s="349"/>
      <c r="B23" s="340"/>
      <c r="C23" s="340"/>
      <c r="D23" s="340"/>
      <c r="E23" s="340"/>
      <c r="F23" s="340"/>
      <c r="G23" s="340"/>
      <c r="H23" s="340"/>
      <c r="I23" s="340"/>
      <c r="J23" s="340"/>
      <c r="K23" s="340"/>
      <c r="L23" s="340"/>
      <c r="M23" s="340" t="s">
        <v>295</v>
      </c>
      <c r="N23" s="340"/>
      <c r="O23" s="340"/>
      <c r="P23" s="340"/>
      <c r="Q23" s="340"/>
      <c r="R23" s="340"/>
      <c r="S23" s="348"/>
      <c r="T23" s="336"/>
      <c r="U23" s="336"/>
      <c r="V23" s="336"/>
      <c r="W23" s="336"/>
      <c r="X23" s="336"/>
      <c r="Y23" s="336"/>
      <c r="Z23" s="336"/>
      <c r="AA23" s="336"/>
      <c r="AB23" s="336"/>
    </row>
    <row r="24" spans="1:28" ht="15.75">
      <c r="A24" s="349"/>
      <c r="B24" s="340"/>
      <c r="C24" s="340"/>
      <c r="D24" s="340"/>
      <c r="E24" s="340"/>
      <c r="F24" s="340"/>
      <c r="G24" s="340"/>
      <c r="H24" s="340"/>
      <c r="I24" s="340"/>
      <c r="J24" s="340"/>
      <c r="K24" s="340"/>
      <c r="L24" s="340"/>
      <c r="M24" s="340"/>
      <c r="N24" s="340"/>
      <c r="O24" s="350"/>
      <c r="P24" s="340"/>
      <c r="Q24" s="340"/>
      <c r="R24" s="340"/>
      <c r="S24" s="348"/>
      <c r="T24" s="336"/>
      <c r="U24" s="336"/>
      <c r="V24" s="336"/>
      <c r="W24" s="336"/>
      <c r="X24" s="336"/>
      <c r="Y24" s="336"/>
      <c r="Z24" s="336"/>
      <c r="AA24" s="336"/>
      <c r="AB24" s="336"/>
    </row>
    <row r="25" spans="1:28" ht="15.75">
      <c r="A25" s="347" t="s">
        <v>296</v>
      </c>
      <c r="B25" s="340" t="s">
        <v>390</v>
      </c>
      <c r="C25" s="340"/>
      <c r="D25" s="340"/>
      <c r="E25" s="340"/>
      <c r="F25" s="340"/>
      <c r="G25" s="340"/>
      <c r="H25" s="340"/>
      <c r="I25" s="340"/>
      <c r="J25" s="340"/>
      <c r="K25" s="340"/>
      <c r="L25" s="340"/>
      <c r="M25" s="340"/>
      <c r="N25" s="340"/>
      <c r="O25" s="340"/>
      <c r="P25" s="340"/>
      <c r="Q25" s="340"/>
      <c r="R25" s="340"/>
      <c r="S25" s="348"/>
      <c r="T25" s="336"/>
      <c r="U25" s="336"/>
      <c r="V25" s="336"/>
      <c r="W25" s="336"/>
      <c r="X25" s="336"/>
      <c r="Y25" s="336"/>
      <c r="Z25" s="336"/>
      <c r="AA25" s="336"/>
      <c r="AB25" s="336"/>
    </row>
    <row r="26" spans="1:28" ht="15">
      <c r="A26" s="349"/>
      <c r="B26" s="340" t="s">
        <v>297</v>
      </c>
      <c r="C26" s="340"/>
      <c r="D26" s="340"/>
      <c r="E26" s="340"/>
      <c r="F26" s="340"/>
      <c r="G26" s="340"/>
      <c r="H26" s="340"/>
      <c r="I26" s="340"/>
      <c r="J26" s="340"/>
      <c r="K26" s="340"/>
      <c r="L26" s="340"/>
      <c r="M26" s="340"/>
      <c r="N26" s="340"/>
      <c r="O26" s="340"/>
      <c r="P26" s="340"/>
      <c r="Q26" s="340"/>
      <c r="R26" s="340"/>
      <c r="S26" s="348"/>
      <c r="T26" s="336"/>
      <c r="U26" s="336"/>
      <c r="V26" s="336"/>
      <c r="W26" s="336"/>
      <c r="X26" s="336"/>
      <c r="Y26" s="336"/>
      <c r="Z26" s="336"/>
      <c r="AA26" s="336"/>
      <c r="AB26" s="336"/>
    </row>
    <row r="27" spans="1:28" ht="15">
      <c r="A27" s="349"/>
      <c r="B27" s="340" t="s">
        <v>298</v>
      </c>
      <c r="C27" s="340"/>
      <c r="D27" s="340"/>
      <c r="E27" s="340"/>
      <c r="F27" s="340"/>
      <c r="G27" s="340"/>
      <c r="H27" s="340"/>
      <c r="I27" s="340"/>
      <c r="J27" s="340"/>
      <c r="K27" s="340"/>
      <c r="L27" s="340"/>
      <c r="M27" s="340"/>
      <c r="N27" s="340"/>
      <c r="O27" s="340"/>
      <c r="P27" s="340"/>
      <c r="Q27" s="340"/>
      <c r="R27" s="340"/>
      <c r="S27" s="348"/>
      <c r="T27" s="336"/>
      <c r="U27" s="336"/>
      <c r="V27" s="336"/>
      <c r="W27" s="336"/>
      <c r="X27" s="336"/>
      <c r="Y27" s="336"/>
      <c r="Z27" s="336"/>
      <c r="AA27" s="336"/>
      <c r="AB27" s="336"/>
    </row>
    <row r="28" spans="1:28" ht="15.75">
      <c r="A28" s="349"/>
      <c r="B28" s="340" t="s">
        <v>391</v>
      </c>
      <c r="C28" s="340"/>
      <c r="D28" s="340"/>
      <c r="E28" s="340"/>
      <c r="F28" s="340"/>
      <c r="G28" s="340"/>
      <c r="H28" s="340"/>
      <c r="I28" s="340"/>
      <c r="J28" s="340"/>
      <c r="K28" s="340"/>
      <c r="L28" s="340"/>
      <c r="M28" s="340"/>
      <c r="N28" s="340"/>
      <c r="O28" s="340"/>
      <c r="P28" s="340"/>
      <c r="Q28" s="340"/>
      <c r="R28" s="340"/>
      <c r="S28" s="348"/>
      <c r="T28" s="336"/>
      <c r="U28" s="336"/>
      <c r="V28" s="336"/>
      <c r="W28" s="336"/>
      <c r="X28" s="336"/>
      <c r="Y28" s="336"/>
      <c r="Z28" s="336"/>
      <c r="AA28" s="336"/>
      <c r="AB28" s="336"/>
    </row>
    <row r="29" spans="1:28" ht="15.75">
      <c r="A29" s="349"/>
      <c r="B29" s="340" t="s">
        <v>392</v>
      </c>
      <c r="C29" s="340"/>
      <c r="D29" s="340"/>
      <c r="E29" s="340"/>
      <c r="F29" s="340"/>
      <c r="G29" s="340"/>
      <c r="H29" s="340"/>
      <c r="I29" s="340"/>
      <c r="J29" s="340"/>
      <c r="K29" s="340"/>
      <c r="L29" s="340"/>
      <c r="M29" s="340"/>
      <c r="N29" s="340"/>
      <c r="O29" s="340"/>
      <c r="P29" s="340"/>
      <c r="Q29" s="340"/>
      <c r="R29" s="340"/>
      <c r="S29" s="348"/>
      <c r="T29" s="336"/>
      <c r="U29" s="336"/>
      <c r="V29" s="336"/>
      <c r="W29" s="336"/>
      <c r="X29" s="336"/>
      <c r="Y29" s="336"/>
      <c r="Z29" s="336"/>
      <c r="AA29" s="336"/>
      <c r="AB29" s="336"/>
    </row>
    <row r="30" spans="1:28" ht="15">
      <c r="A30" s="349"/>
      <c r="B30" s="340"/>
      <c r="C30" s="351"/>
      <c r="D30" s="352"/>
      <c r="E30" s="351"/>
      <c r="F30" s="351"/>
      <c r="G30" s="351"/>
      <c r="H30" s="351"/>
      <c r="I30" s="351"/>
      <c r="J30" s="351"/>
      <c r="K30" s="351"/>
      <c r="L30" s="351"/>
      <c r="M30" s="340"/>
      <c r="N30" s="340"/>
      <c r="O30" s="340"/>
      <c r="P30" s="340"/>
      <c r="Q30" s="340"/>
      <c r="R30" s="340"/>
      <c r="S30" s="348"/>
      <c r="T30" s="336"/>
      <c r="U30" s="336"/>
      <c r="V30" s="336"/>
      <c r="W30" s="336"/>
      <c r="X30" s="336"/>
      <c r="Y30" s="336"/>
      <c r="Z30" s="336"/>
      <c r="AA30" s="336"/>
      <c r="AB30" s="336"/>
    </row>
    <row r="31" spans="1:28" ht="15.75">
      <c r="A31" s="349"/>
      <c r="B31" s="340" t="s">
        <v>393</v>
      </c>
      <c r="C31" s="351"/>
      <c r="D31" s="352"/>
      <c r="E31" s="351"/>
      <c r="F31" s="351"/>
      <c r="G31" s="351"/>
      <c r="H31" s="351"/>
      <c r="I31" s="351"/>
      <c r="J31" s="351"/>
      <c r="K31" s="351"/>
      <c r="L31" s="351"/>
      <c r="M31" s="340"/>
      <c r="N31" s="340"/>
      <c r="O31" s="340"/>
      <c r="P31" s="340"/>
      <c r="Q31" s="340"/>
      <c r="R31" s="340"/>
      <c r="S31" s="348"/>
      <c r="T31" s="336"/>
      <c r="U31" s="336"/>
      <c r="V31" s="336"/>
      <c r="W31" s="336"/>
      <c r="X31" s="336"/>
      <c r="Y31" s="336"/>
      <c r="Z31" s="336"/>
      <c r="AA31" s="336"/>
      <c r="AB31" s="336"/>
    </row>
    <row r="32" spans="1:28" ht="15">
      <c r="A32" s="349"/>
      <c r="B32" s="340"/>
      <c r="C32" s="351"/>
      <c r="D32" s="352"/>
      <c r="E32" s="351"/>
      <c r="F32" s="351"/>
      <c r="G32" s="351"/>
      <c r="H32" s="351"/>
      <c r="I32" s="351"/>
      <c r="J32" s="351"/>
      <c r="K32" s="351"/>
      <c r="L32" s="351"/>
      <c r="M32" s="340"/>
      <c r="N32" s="340"/>
      <c r="O32" s="340"/>
      <c r="P32" s="340"/>
      <c r="Q32" s="340"/>
      <c r="R32" s="340"/>
      <c r="S32" s="348"/>
      <c r="T32" s="336"/>
      <c r="U32" s="336"/>
      <c r="V32" s="336"/>
      <c r="W32" s="336"/>
      <c r="X32" s="336"/>
      <c r="Y32" s="336"/>
      <c r="Z32" s="336"/>
      <c r="AA32" s="336"/>
      <c r="AB32" s="336"/>
    </row>
    <row r="33" spans="1:28" ht="15.75">
      <c r="A33" s="349"/>
      <c r="B33" s="353" t="s">
        <v>299</v>
      </c>
      <c r="C33" s="340"/>
      <c r="D33" s="340"/>
      <c r="E33" s="340"/>
      <c r="F33" s="340"/>
      <c r="G33" s="340"/>
      <c r="H33" s="340"/>
      <c r="I33" s="340"/>
      <c r="J33" s="340"/>
      <c r="K33" s="340"/>
      <c r="L33" s="340"/>
      <c r="M33" s="340"/>
      <c r="N33" s="340"/>
      <c r="O33" s="340"/>
      <c r="P33" s="340"/>
      <c r="Q33" s="340"/>
      <c r="R33" s="340"/>
      <c r="S33" s="348"/>
      <c r="T33" s="336"/>
      <c r="U33" s="336"/>
      <c r="V33" s="336"/>
      <c r="W33" s="336"/>
      <c r="X33" s="336"/>
      <c r="Y33" s="336"/>
      <c r="Z33" s="336"/>
      <c r="AA33" s="336"/>
      <c r="AB33" s="336"/>
    </row>
    <row r="34" spans="1:28" ht="15.75">
      <c r="A34" s="349"/>
      <c r="B34" s="354" t="s">
        <v>394</v>
      </c>
      <c r="C34" s="340"/>
      <c r="D34" s="340"/>
      <c r="E34" s="340"/>
      <c r="F34" s="340"/>
      <c r="G34" s="340"/>
      <c r="H34" s="340"/>
      <c r="I34" s="340"/>
      <c r="J34" s="340"/>
      <c r="K34" s="340"/>
      <c r="L34" s="340"/>
      <c r="M34" s="340"/>
      <c r="N34" s="340"/>
      <c r="O34" s="340"/>
      <c r="P34" s="340"/>
      <c r="Q34" s="340"/>
      <c r="R34" s="340"/>
      <c r="S34" s="348"/>
      <c r="T34" s="336"/>
      <c r="U34" s="336"/>
      <c r="V34" s="336"/>
      <c r="W34" s="336"/>
      <c r="X34" s="336"/>
      <c r="Y34" s="336"/>
      <c r="Z34" s="336"/>
      <c r="AA34" s="336"/>
      <c r="AB34" s="336"/>
    </row>
    <row r="35" spans="1:28" ht="15">
      <c r="A35" s="349"/>
      <c r="B35" s="351" t="s">
        <v>300</v>
      </c>
      <c r="C35" s="340"/>
      <c r="D35" s="340"/>
      <c r="E35" s="340"/>
      <c r="F35" s="340"/>
      <c r="G35" s="340"/>
      <c r="H35" s="340"/>
      <c r="I35" s="340"/>
      <c r="J35" s="340"/>
      <c r="K35" s="340"/>
      <c r="L35" s="340"/>
      <c r="M35" s="340"/>
      <c r="N35" s="340"/>
      <c r="O35" s="340"/>
      <c r="P35" s="340"/>
      <c r="Q35" s="340"/>
      <c r="R35" s="340"/>
      <c r="S35" s="348"/>
      <c r="T35" s="336"/>
      <c r="U35" s="336"/>
      <c r="V35" s="336"/>
      <c r="W35" s="336"/>
      <c r="X35" s="336"/>
      <c r="Y35" s="336"/>
      <c r="Z35" s="336"/>
      <c r="AA35" s="336"/>
      <c r="AB35" s="336"/>
    </row>
    <row r="36" spans="1:28" ht="15.75">
      <c r="A36" s="349"/>
      <c r="B36" s="340" t="s">
        <v>395</v>
      </c>
      <c r="C36" s="340"/>
      <c r="D36" s="340"/>
      <c r="E36" s="340"/>
      <c r="F36" s="340"/>
      <c r="G36" s="340"/>
      <c r="H36" s="340"/>
      <c r="I36" s="340"/>
      <c r="J36" s="340"/>
      <c r="K36" s="340"/>
      <c r="L36" s="340"/>
      <c r="M36" s="340"/>
      <c r="N36" s="340"/>
      <c r="O36" s="340"/>
      <c r="P36" s="340"/>
      <c r="Q36" s="340"/>
      <c r="R36" s="340"/>
      <c r="S36" s="348"/>
      <c r="T36" s="336"/>
      <c r="U36" s="336"/>
      <c r="V36" s="336"/>
      <c r="W36" s="336"/>
      <c r="X36" s="336"/>
      <c r="Y36" s="336"/>
      <c r="Z36" s="336"/>
      <c r="AA36" s="336"/>
      <c r="AB36" s="336"/>
    </row>
    <row r="37" spans="1:28" ht="15">
      <c r="A37" s="349"/>
      <c r="B37" s="340" t="s">
        <v>386</v>
      </c>
      <c r="C37" s="340"/>
      <c r="D37" s="340"/>
      <c r="E37" s="340"/>
      <c r="F37" s="340"/>
      <c r="G37" s="340"/>
      <c r="H37" s="340"/>
      <c r="I37" s="340"/>
      <c r="J37" s="340"/>
      <c r="K37" s="340"/>
      <c r="L37" s="340"/>
      <c r="M37" s="340"/>
      <c r="N37" s="340"/>
      <c r="O37" s="340"/>
      <c r="P37" s="340"/>
      <c r="Q37" s="340"/>
      <c r="R37" s="340"/>
      <c r="S37" s="348"/>
      <c r="T37" s="336"/>
      <c r="U37" s="336"/>
      <c r="V37" s="336"/>
      <c r="W37" s="336"/>
      <c r="X37" s="336"/>
      <c r="Y37" s="336"/>
      <c r="Z37" s="336"/>
      <c r="AA37" s="336"/>
      <c r="AB37" s="336"/>
    </row>
    <row r="38" spans="1:28" ht="15">
      <c r="A38" s="349"/>
      <c r="B38" s="340" t="s">
        <v>301</v>
      </c>
      <c r="C38" s="340"/>
      <c r="D38" s="340"/>
      <c r="E38" s="340"/>
      <c r="F38" s="340"/>
      <c r="G38" s="340"/>
      <c r="H38" s="340"/>
      <c r="I38" s="340"/>
      <c r="J38" s="340"/>
      <c r="K38" s="340"/>
      <c r="L38" s="340"/>
      <c r="M38" s="340"/>
      <c r="N38" s="340"/>
      <c r="O38" s="340"/>
      <c r="P38" s="340"/>
      <c r="Q38" s="340"/>
      <c r="R38" s="340"/>
      <c r="S38" s="348"/>
      <c r="T38" s="336"/>
      <c r="U38" s="336"/>
      <c r="V38" s="336"/>
      <c r="W38" s="336"/>
      <c r="X38" s="336"/>
      <c r="Y38" s="336"/>
      <c r="Z38" s="336"/>
      <c r="AA38" s="336"/>
      <c r="AB38" s="336"/>
    </row>
    <row r="39" spans="1:28" ht="15">
      <c r="A39" s="349"/>
      <c r="B39" s="340" t="s">
        <v>302</v>
      </c>
      <c r="C39" s="340"/>
      <c r="D39" s="340"/>
      <c r="E39" s="340"/>
      <c r="F39" s="340"/>
      <c r="G39" s="340"/>
      <c r="H39" s="340"/>
      <c r="I39" s="340"/>
      <c r="J39" s="340"/>
      <c r="K39" s="340"/>
      <c r="L39" s="340"/>
      <c r="M39" s="340"/>
      <c r="N39" s="340"/>
      <c r="O39" s="340"/>
      <c r="P39" s="340"/>
      <c r="Q39" s="340"/>
      <c r="R39" s="340"/>
      <c r="S39" s="348"/>
      <c r="T39" s="336"/>
      <c r="U39" s="336"/>
      <c r="V39" s="336"/>
      <c r="W39" s="336"/>
      <c r="X39" s="336"/>
      <c r="Y39" s="336"/>
      <c r="Z39" s="336"/>
      <c r="AA39" s="336"/>
      <c r="AB39" s="336"/>
    </row>
    <row r="40" spans="1:28" ht="15.75">
      <c r="A40" s="349"/>
      <c r="B40" s="340" t="s">
        <v>396</v>
      </c>
      <c r="C40" s="340"/>
      <c r="D40" s="340"/>
      <c r="E40" s="340"/>
      <c r="F40" s="340"/>
      <c r="G40" s="340"/>
      <c r="H40" s="340"/>
      <c r="I40" s="340"/>
      <c r="J40" s="340"/>
      <c r="K40" s="340"/>
      <c r="L40" s="340"/>
      <c r="M40" s="340"/>
      <c r="N40" s="340"/>
      <c r="O40" s="340"/>
      <c r="P40" s="340"/>
      <c r="Q40" s="340"/>
      <c r="R40" s="340"/>
      <c r="S40" s="348"/>
      <c r="T40" s="336"/>
      <c r="U40" s="336"/>
      <c r="V40" s="336"/>
      <c r="W40" s="336"/>
      <c r="X40" s="336"/>
      <c r="Y40" s="336"/>
      <c r="Z40" s="336"/>
      <c r="AA40" s="336"/>
      <c r="AB40" s="336"/>
    </row>
    <row r="41" spans="1:28" ht="15">
      <c r="A41" s="349"/>
      <c r="B41" s="340"/>
      <c r="C41" s="340"/>
      <c r="D41" s="340"/>
      <c r="E41" s="340"/>
      <c r="F41" s="340"/>
      <c r="G41" s="340"/>
      <c r="H41" s="340"/>
      <c r="I41" s="340"/>
      <c r="J41" s="340"/>
      <c r="K41" s="340"/>
      <c r="L41" s="340"/>
      <c r="M41" s="340"/>
      <c r="N41" s="340"/>
      <c r="O41" s="340"/>
      <c r="P41" s="340"/>
      <c r="Q41" s="340"/>
      <c r="R41" s="340"/>
      <c r="S41" s="348"/>
      <c r="T41" s="336"/>
      <c r="U41" s="336"/>
      <c r="V41" s="336"/>
      <c r="W41" s="336"/>
      <c r="X41" s="336"/>
      <c r="Y41" s="336"/>
      <c r="Z41" s="336"/>
      <c r="AA41" s="336"/>
      <c r="AB41" s="336"/>
    </row>
    <row r="42" spans="1:28" ht="15.75">
      <c r="A42" s="349"/>
      <c r="B42" s="340" t="s">
        <v>397</v>
      </c>
      <c r="C42" s="340"/>
      <c r="D42" s="340"/>
      <c r="E42" s="340"/>
      <c r="F42" s="340"/>
      <c r="G42" s="340"/>
      <c r="H42" s="340"/>
      <c r="I42" s="340"/>
      <c r="J42" s="340"/>
      <c r="K42" s="340"/>
      <c r="L42" s="340"/>
      <c r="M42" s="340"/>
      <c r="N42" s="340"/>
      <c r="O42" s="340"/>
      <c r="P42" s="340"/>
      <c r="Q42" s="340"/>
      <c r="R42" s="340"/>
      <c r="S42" s="348"/>
      <c r="T42" s="336"/>
      <c r="U42" s="336"/>
      <c r="V42" s="336"/>
      <c r="W42" s="336"/>
      <c r="X42" s="336"/>
      <c r="Y42" s="336"/>
      <c r="Z42" s="336"/>
      <c r="AA42" s="336"/>
      <c r="AB42" s="336"/>
    </row>
    <row r="43" spans="1:28" ht="15">
      <c r="A43" s="349"/>
      <c r="B43" s="340"/>
      <c r="C43" s="340"/>
      <c r="D43" s="340"/>
      <c r="E43" s="340"/>
      <c r="F43" s="340"/>
      <c r="G43" s="340"/>
      <c r="H43" s="340"/>
      <c r="I43" s="340"/>
      <c r="J43" s="340"/>
      <c r="K43" s="340"/>
      <c r="L43" s="340"/>
      <c r="M43" s="340"/>
      <c r="N43" s="340"/>
      <c r="O43" s="340"/>
      <c r="P43" s="340"/>
      <c r="Q43" s="340"/>
      <c r="R43" s="340"/>
      <c r="S43" s="348"/>
      <c r="T43" s="336"/>
      <c r="U43" s="336"/>
      <c r="V43" s="336"/>
      <c r="W43" s="336"/>
      <c r="X43" s="336"/>
      <c r="Y43" s="336"/>
      <c r="Z43" s="336"/>
      <c r="AA43" s="336"/>
      <c r="AB43" s="336"/>
    </row>
    <row r="44" spans="1:28" ht="15">
      <c r="A44" s="349"/>
      <c r="B44" s="340" t="s">
        <v>303</v>
      </c>
      <c r="C44" s="340"/>
      <c r="D44" s="340"/>
      <c r="E44" s="340"/>
      <c r="F44" s="340"/>
      <c r="G44" s="340"/>
      <c r="H44" s="340"/>
      <c r="I44" s="340"/>
      <c r="J44" s="340"/>
      <c r="K44" s="340"/>
      <c r="L44" s="340"/>
      <c r="M44" s="340"/>
      <c r="N44" s="340"/>
      <c r="O44" s="340"/>
      <c r="P44" s="340"/>
      <c r="Q44" s="340"/>
      <c r="R44" s="340"/>
      <c r="S44" s="348"/>
      <c r="T44" s="336"/>
      <c r="U44" s="336"/>
      <c r="V44" s="336"/>
      <c r="W44" s="336"/>
      <c r="X44" s="336"/>
      <c r="Y44" s="336"/>
      <c r="Z44" s="336"/>
      <c r="AA44" s="336"/>
      <c r="AB44" s="336"/>
    </row>
    <row r="45" spans="1:28" ht="15">
      <c r="A45" s="349"/>
      <c r="B45" s="340" t="s">
        <v>304</v>
      </c>
      <c r="C45" s="340"/>
      <c r="D45" s="340"/>
      <c r="E45" s="340"/>
      <c r="F45" s="340"/>
      <c r="G45" s="340"/>
      <c r="H45" s="340"/>
      <c r="I45" s="340"/>
      <c r="J45" s="340"/>
      <c r="K45" s="340"/>
      <c r="L45" s="340"/>
      <c r="M45" s="340"/>
      <c r="N45" s="340"/>
      <c r="O45" s="340"/>
      <c r="P45" s="340"/>
      <c r="Q45" s="340"/>
      <c r="R45" s="340"/>
      <c r="S45" s="348"/>
      <c r="T45" s="336"/>
      <c r="U45" s="336"/>
      <c r="V45" s="336"/>
      <c r="W45" s="336"/>
      <c r="X45" s="336"/>
      <c r="Y45" s="336"/>
      <c r="Z45" s="336"/>
      <c r="AA45" s="336"/>
      <c r="AB45" s="336"/>
    </row>
    <row r="46" spans="1:28" ht="15">
      <c r="A46" s="349"/>
      <c r="B46" s="340" t="s">
        <v>305</v>
      </c>
      <c r="C46" s="340"/>
      <c r="D46" s="340"/>
      <c r="E46" s="340"/>
      <c r="F46" s="340"/>
      <c r="G46" s="340"/>
      <c r="H46" s="340"/>
      <c r="I46" s="340"/>
      <c r="J46" s="340"/>
      <c r="K46" s="340"/>
      <c r="L46" s="340"/>
      <c r="M46" s="340"/>
      <c r="N46" s="340"/>
      <c r="O46" s="340"/>
      <c r="P46" s="340"/>
      <c r="Q46" s="340"/>
      <c r="R46" s="340"/>
      <c r="S46" s="348"/>
      <c r="T46" s="336"/>
      <c r="U46" s="336"/>
      <c r="V46" s="336"/>
      <c r="W46" s="336"/>
      <c r="X46" s="336"/>
      <c r="Y46" s="336"/>
      <c r="Z46" s="336"/>
      <c r="AA46" s="336"/>
      <c r="AB46" s="336"/>
    </row>
    <row r="47" spans="1:28" ht="15.75">
      <c r="A47" s="349"/>
      <c r="B47" s="340" t="s">
        <v>398</v>
      </c>
      <c r="C47" s="340"/>
      <c r="D47" s="340"/>
      <c r="E47" s="340"/>
      <c r="F47" s="340"/>
      <c r="G47" s="340"/>
      <c r="H47" s="340"/>
      <c r="I47" s="340"/>
      <c r="J47" s="340"/>
      <c r="K47" s="340"/>
      <c r="L47" s="340"/>
      <c r="M47" s="340"/>
      <c r="N47" s="340"/>
      <c r="O47" s="340"/>
      <c r="P47" s="340"/>
      <c r="Q47" s="340"/>
      <c r="R47" s="340"/>
      <c r="S47" s="348"/>
      <c r="T47" s="336"/>
      <c r="U47" s="336"/>
      <c r="V47" s="336"/>
      <c r="W47" s="336"/>
      <c r="X47" s="336"/>
      <c r="Y47" s="336"/>
      <c r="Z47" s="336"/>
      <c r="AA47" s="336"/>
      <c r="AB47" s="336"/>
    </row>
    <row r="48" spans="1:28" ht="15">
      <c r="A48" s="349"/>
      <c r="B48" s="340"/>
      <c r="C48" s="340"/>
      <c r="D48" s="340"/>
      <c r="E48" s="340"/>
      <c r="F48" s="340"/>
      <c r="G48" s="340"/>
      <c r="H48" s="340"/>
      <c r="I48" s="340"/>
      <c r="J48" s="340"/>
      <c r="K48" s="340"/>
      <c r="L48" s="340"/>
      <c r="M48" s="340"/>
      <c r="N48" s="340"/>
      <c r="O48" s="340"/>
      <c r="P48" s="340"/>
      <c r="Q48" s="340"/>
      <c r="R48" s="340"/>
      <c r="S48" s="348"/>
      <c r="T48" s="336"/>
      <c r="U48" s="336"/>
      <c r="V48" s="336"/>
      <c r="W48" s="336"/>
      <c r="X48" s="336"/>
      <c r="Y48" s="336"/>
      <c r="Z48" s="336"/>
      <c r="AA48" s="336"/>
      <c r="AB48" s="336"/>
    </row>
    <row r="49" spans="1:28" ht="15">
      <c r="A49" s="349"/>
      <c r="B49" s="340"/>
      <c r="C49" s="340"/>
      <c r="D49" s="340"/>
      <c r="E49" s="340"/>
      <c r="F49" s="340"/>
      <c r="G49" s="340"/>
      <c r="H49" s="340"/>
      <c r="I49" s="340"/>
      <c r="J49" s="340"/>
      <c r="K49" s="340"/>
      <c r="L49" s="340"/>
      <c r="M49" s="340"/>
      <c r="N49" s="340" t="s">
        <v>295</v>
      </c>
      <c r="O49" s="340"/>
      <c r="P49" s="340"/>
      <c r="Q49" s="340"/>
      <c r="R49" s="340"/>
      <c r="S49" s="348"/>
      <c r="T49" s="336"/>
      <c r="U49" s="336"/>
      <c r="V49" s="336"/>
      <c r="W49" s="336"/>
      <c r="X49" s="336"/>
      <c r="Y49" s="336"/>
      <c r="Z49" s="336"/>
      <c r="AA49" s="336"/>
      <c r="AB49" s="336"/>
    </row>
    <row r="50" spans="1:28" ht="15.75">
      <c r="A50" s="1288" t="s">
        <v>286</v>
      </c>
      <c r="B50" s="1289"/>
      <c r="C50" s="1289"/>
      <c r="D50" s="1289"/>
      <c r="E50" s="1289"/>
      <c r="F50" s="1289"/>
      <c r="G50" s="1289"/>
      <c r="H50" s="1289"/>
      <c r="I50" s="1289"/>
      <c r="J50" s="1289"/>
      <c r="K50" s="1289"/>
      <c r="L50" s="1289"/>
      <c r="M50" s="1289"/>
      <c r="N50" s="1289"/>
      <c r="O50" s="1289"/>
      <c r="P50" s="1289"/>
      <c r="Q50" s="355"/>
      <c r="R50" s="355"/>
      <c r="S50" s="356"/>
      <c r="T50" s="336"/>
      <c r="U50" s="336"/>
      <c r="V50" s="336"/>
      <c r="W50" s="336"/>
      <c r="X50" s="336"/>
      <c r="Y50" s="336"/>
      <c r="Z50" s="336"/>
      <c r="AA50" s="336"/>
      <c r="AB50" s="336"/>
    </row>
    <row r="51" spans="1:28" ht="20.25" customHeight="1">
      <c r="A51" s="347" t="s">
        <v>306</v>
      </c>
      <c r="B51" s="340" t="s">
        <v>399</v>
      </c>
      <c r="C51" s="340"/>
      <c r="D51" s="357"/>
      <c r="E51" s="340"/>
      <c r="F51" s="340"/>
      <c r="G51" s="340"/>
      <c r="H51" s="340"/>
      <c r="I51" s="340"/>
      <c r="J51" s="340"/>
      <c r="K51" s="340"/>
      <c r="L51" s="340"/>
      <c r="M51" s="340"/>
      <c r="N51" s="340"/>
      <c r="O51" s="340"/>
      <c r="P51" s="340"/>
      <c r="Q51" s="340"/>
      <c r="R51" s="340"/>
      <c r="S51" s="348"/>
      <c r="T51" s="336"/>
      <c r="U51" s="336"/>
      <c r="V51" s="336"/>
      <c r="W51" s="336"/>
      <c r="X51" s="336"/>
      <c r="Y51" s="336"/>
      <c r="Z51" s="336"/>
      <c r="AA51" s="336"/>
      <c r="AB51" s="336"/>
    </row>
    <row r="52" spans="1:28" ht="15">
      <c r="A52" s="349"/>
      <c r="B52" s="340"/>
      <c r="C52" s="340"/>
      <c r="D52" s="340"/>
      <c r="E52" s="340"/>
      <c r="F52" s="340"/>
      <c r="G52" s="340"/>
      <c r="H52" s="340"/>
      <c r="I52" s="340"/>
      <c r="J52" s="340"/>
      <c r="K52" s="340"/>
      <c r="L52" s="340"/>
      <c r="M52" s="340"/>
      <c r="N52" s="340"/>
      <c r="O52" s="340"/>
      <c r="P52" s="340"/>
      <c r="Q52" s="340"/>
      <c r="R52" s="340"/>
      <c r="S52" s="348"/>
      <c r="T52" s="336"/>
      <c r="U52" s="336"/>
      <c r="V52" s="336"/>
      <c r="W52" s="336"/>
      <c r="X52" s="336"/>
      <c r="Y52" s="336"/>
      <c r="Z52" s="336"/>
      <c r="AA52" s="336"/>
      <c r="AB52" s="336"/>
    </row>
    <row r="53" spans="1:28" ht="15.75">
      <c r="A53" s="349"/>
      <c r="B53" s="340" t="s">
        <v>400</v>
      </c>
      <c r="C53" s="340"/>
      <c r="D53" s="340"/>
      <c r="E53" s="340"/>
      <c r="F53" s="340"/>
      <c r="G53" s="340"/>
      <c r="H53" s="340"/>
      <c r="I53" s="340"/>
      <c r="J53" s="340"/>
      <c r="K53" s="340"/>
      <c r="L53" s="340"/>
      <c r="M53" s="340"/>
      <c r="N53" s="340"/>
      <c r="O53" s="340"/>
      <c r="P53" s="340"/>
      <c r="Q53" s="340"/>
      <c r="R53" s="340"/>
      <c r="S53" s="348"/>
      <c r="T53" s="336"/>
      <c r="U53" s="336"/>
      <c r="V53" s="336"/>
      <c r="W53" s="336"/>
      <c r="X53" s="336"/>
      <c r="Y53" s="336"/>
      <c r="Z53" s="336"/>
      <c r="AA53" s="336"/>
      <c r="AB53" s="336"/>
    </row>
    <row r="54" spans="1:28" ht="15">
      <c r="A54" s="349"/>
      <c r="B54" s="340" t="s">
        <v>307</v>
      </c>
      <c r="C54" s="340"/>
      <c r="D54" s="340"/>
      <c r="E54" s="340"/>
      <c r="F54" s="340"/>
      <c r="G54" s="340"/>
      <c r="H54" s="340"/>
      <c r="I54" s="340"/>
      <c r="J54" s="340"/>
      <c r="K54" s="340"/>
      <c r="L54" s="340"/>
      <c r="M54" s="340"/>
      <c r="N54" s="340"/>
      <c r="O54" s="340"/>
      <c r="P54" s="340"/>
      <c r="Q54" s="340"/>
      <c r="R54" s="340"/>
      <c r="S54" s="348"/>
      <c r="T54" s="336"/>
      <c r="U54" s="336"/>
      <c r="V54" s="336"/>
      <c r="W54" s="336"/>
      <c r="X54" s="336"/>
      <c r="Y54" s="336"/>
      <c r="Z54" s="336"/>
      <c r="AA54" s="336"/>
      <c r="AB54" s="336"/>
    </row>
    <row r="55" spans="1:28" ht="15">
      <c r="A55" s="349"/>
      <c r="B55" s="340" t="s">
        <v>308</v>
      </c>
      <c r="C55" s="340"/>
      <c r="D55" s="340"/>
      <c r="E55" s="340"/>
      <c r="F55" s="340"/>
      <c r="G55" s="340"/>
      <c r="H55" s="340"/>
      <c r="I55" s="340"/>
      <c r="J55" s="340"/>
      <c r="K55" s="340"/>
      <c r="L55" s="340"/>
      <c r="M55" s="340"/>
      <c r="N55" s="340"/>
      <c r="O55" s="340"/>
      <c r="P55" s="340"/>
      <c r="Q55" s="340"/>
      <c r="R55" s="340"/>
      <c r="S55" s="348"/>
      <c r="T55" s="336"/>
      <c r="U55" s="336"/>
      <c r="V55" s="336"/>
      <c r="W55" s="336"/>
      <c r="X55" s="336"/>
      <c r="Y55" s="336"/>
      <c r="Z55" s="336"/>
      <c r="AA55" s="336"/>
      <c r="AB55" s="336"/>
    </row>
    <row r="56" spans="1:28" ht="15">
      <c r="A56" s="349"/>
      <c r="B56" s="340" t="s">
        <v>309</v>
      </c>
      <c r="C56" s="340"/>
      <c r="D56" s="340"/>
      <c r="E56" s="340"/>
      <c r="F56" s="340"/>
      <c r="G56" s="340"/>
      <c r="H56" s="340"/>
      <c r="I56" s="340"/>
      <c r="J56" s="340"/>
      <c r="K56" s="340"/>
      <c r="L56" s="340"/>
      <c r="M56" s="340"/>
      <c r="N56" s="340"/>
      <c r="O56" s="340"/>
      <c r="P56" s="340"/>
      <c r="Q56" s="340"/>
      <c r="R56" s="340"/>
      <c r="S56" s="348"/>
      <c r="T56" s="336"/>
      <c r="U56" s="336"/>
      <c r="V56" s="336"/>
      <c r="W56" s="336"/>
      <c r="X56" s="336"/>
      <c r="Y56" s="336"/>
      <c r="Z56" s="336"/>
      <c r="AA56" s="336"/>
      <c r="AB56" s="336"/>
    </row>
    <row r="57" spans="1:28" ht="15">
      <c r="A57" s="349"/>
      <c r="B57" s="340"/>
      <c r="C57" s="340"/>
      <c r="D57" s="340"/>
      <c r="E57" s="340"/>
      <c r="F57" s="340"/>
      <c r="G57" s="340"/>
      <c r="H57" s="340"/>
      <c r="I57" s="340"/>
      <c r="J57" s="340"/>
      <c r="K57" s="340"/>
      <c r="L57" s="340"/>
      <c r="M57" s="340"/>
      <c r="N57" s="340"/>
      <c r="O57" s="340"/>
      <c r="P57" s="340"/>
      <c r="Q57" s="340"/>
      <c r="R57" s="340"/>
      <c r="S57" s="348"/>
      <c r="T57" s="336"/>
      <c r="U57" s="336"/>
      <c r="V57" s="336"/>
      <c r="W57" s="336"/>
      <c r="X57" s="336"/>
      <c r="Y57" s="336"/>
      <c r="Z57" s="336"/>
      <c r="AA57" s="336"/>
      <c r="AB57" s="336"/>
    </row>
    <row r="58" spans="1:28" ht="15.75">
      <c r="A58" s="349"/>
      <c r="B58" s="340" t="s">
        <v>401</v>
      </c>
      <c r="C58" s="340"/>
      <c r="D58" s="340"/>
      <c r="E58" s="340"/>
      <c r="F58" s="340"/>
      <c r="G58" s="340"/>
      <c r="H58" s="340"/>
      <c r="I58" s="340"/>
      <c r="J58" s="340"/>
      <c r="K58" s="340"/>
      <c r="L58" s="340"/>
      <c r="M58" s="340"/>
      <c r="N58" s="340"/>
      <c r="O58" s="340"/>
      <c r="P58" s="340"/>
      <c r="Q58" s="340"/>
      <c r="R58" s="340"/>
      <c r="S58" s="348"/>
      <c r="T58" s="336"/>
      <c r="U58" s="336"/>
      <c r="V58" s="336"/>
      <c r="W58" s="336"/>
      <c r="X58" s="336"/>
      <c r="Y58" s="336"/>
      <c r="Z58" s="336"/>
      <c r="AA58" s="336"/>
      <c r="AB58" s="336"/>
    </row>
    <row r="59" spans="1:28" ht="15">
      <c r="A59" s="349"/>
      <c r="B59" s="340"/>
      <c r="C59" s="340"/>
      <c r="D59" s="340"/>
      <c r="E59" s="340"/>
      <c r="F59" s="340"/>
      <c r="G59" s="340"/>
      <c r="H59" s="340"/>
      <c r="I59" s="340"/>
      <c r="J59" s="340"/>
      <c r="K59" s="340"/>
      <c r="L59" s="340"/>
      <c r="M59" s="340"/>
      <c r="N59" s="340"/>
      <c r="O59" s="340"/>
      <c r="P59" s="340"/>
      <c r="Q59" s="340"/>
      <c r="R59" s="340"/>
      <c r="S59" s="348"/>
      <c r="T59" s="336"/>
      <c r="U59" s="336"/>
      <c r="V59" s="336"/>
      <c r="W59" s="336"/>
      <c r="X59" s="336"/>
      <c r="Y59" s="336"/>
      <c r="Z59" s="336"/>
      <c r="AA59" s="336"/>
      <c r="AB59" s="336"/>
    </row>
    <row r="60" spans="1:28" ht="15.75">
      <c r="A60" s="349"/>
      <c r="B60" s="340" t="s">
        <v>402</v>
      </c>
      <c r="C60" s="340"/>
      <c r="D60" s="340"/>
      <c r="E60" s="340"/>
      <c r="F60" s="340"/>
      <c r="G60" s="340"/>
      <c r="H60" s="340"/>
      <c r="I60" s="340"/>
      <c r="J60" s="340"/>
      <c r="K60" s="340"/>
      <c r="L60" s="340"/>
      <c r="M60" s="340"/>
      <c r="N60" s="340"/>
      <c r="O60" s="340"/>
      <c r="P60" s="340"/>
      <c r="Q60" s="340"/>
      <c r="R60" s="340"/>
      <c r="S60" s="348"/>
      <c r="T60" s="336"/>
      <c r="U60" s="336"/>
      <c r="V60" s="336"/>
      <c r="W60" s="336"/>
      <c r="X60" s="336"/>
      <c r="Y60" s="336"/>
      <c r="Z60" s="336"/>
      <c r="AA60" s="336"/>
      <c r="AB60" s="336"/>
    </row>
    <row r="61" spans="1:28" ht="15">
      <c r="A61" s="349"/>
      <c r="B61" s="340" t="s">
        <v>310</v>
      </c>
      <c r="C61" s="340"/>
      <c r="D61" s="340"/>
      <c r="E61" s="340"/>
      <c r="F61" s="340"/>
      <c r="G61" s="340"/>
      <c r="H61" s="340"/>
      <c r="I61" s="340"/>
      <c r="J61" s="340"/>
      <c r="K61" s="340"/>
      <c r="L61" s="340"/>
      <c r="M61" s="340"/>
      <c r="N61" s="340"/>
      <c r="O61" s="340"/>
      <c r="P61" s="340"/>
      <c r="Q61" s="340"/>
      <c r="R61" s="340"/>
      <c r="S61" s="348"/>
      <c r="T61" s="336"/>
      <c r="U61" s="336"/>
      <c r="V61" s="336"/>
      <c r="W61" s="336"/>
      <c r="X61" s="336"/>
      <c r="Y61" s="336"/>
      <c r="Z61" s="336"/>
      <c r="AA61" s="336"/>
      <c r="AB61" s="336"/>
    </row>
    <row r="62" spans="1:28" ht="15">
      <c r="A62" s="349"/>
      <c r="B62" s="340"/>
      <c r="C62" s="340"/>
      <c r="D62" s="340"/>
      <c r="E62" s="340"/>
      <c r="F62" s="340"/>
      <c r="G62" s="340"/>
      <c r="H62" s="340"/>
      <c r="I62" s="340"/>
      <c r="J62" s="340"/>
      <c r="K62" s="340"/>
      <c r="L62" s="340"/>
      <c r="M62" s="340"/>
      <c r="N62" s="340"/>
      <c r="O62" s="340"/>
      <c r="P62" s="340"/>
      <c r="Q62" s="340"/>
      <c r="R62" s="340"/>
      <c r="S62" s="348"/>
      <c r="T62" s="336"/>
      <c r="U62" s="336"/>
      <c r="V62" s="336"/>
      <c r="W62" s="336"/>
      <c r="X62" s="336"/>
      <c r="Y62" s="336"/>
      <c r="Z62" s="336"/>
      <c r="AA62" s="336"/>
      <c r="AB62" s="336"/>
    </row>
    <row r="63" spans="1:28" ht="15.75">
      <c r="A63" s="349"/>
      <c r="B63" s="340" t="s">
        <v>403</v>
      </c>
      <c r="C63" s="340"/>
      <c r="D63" s="340"/>
      <c r="E63" s="340"/>
      <c r="F63" s="340"/>
      <c r="G63" s="340"/>
      <c r="H63" s="340"/>
      <c r="I63" s="340"/>
      <c r="J63" s="340"/>
      <c r="K63" s="340"/>
      <c r="L63" s="340"/>
      <c r="M63" s="340"/>
      <c r="N63" s="340"/>
      <c r="O63" s="340"/>
      <c r="P63" s="340"/>
      <c r="Q63" s="340"/>
      <c r="R63" s="340"/>
      <c r="S63" s="348"/>
      <c r="T63" s="336"/>
      <c r="U63" s="336"/>
      <c r="V63" s="336"/>
      <c r="W63" s="336"/>
      <c r="X63" s="336"/>
      <c r="Y63" s="336"/>
      <c r="Z63" s="336"/>
      <c r="AA63" s="336"/>
      <c r="AB63" s="336"/>
    </row>
    <row r="64" spans="1:28" ht="15">
      <c r="A64" s="349"/>
      <c r="B64" s="340" t="s">
        <v>311</v>
      </c>
      <c r="C64" s="340"/>
      <c r="D64" s="340"/>
      <c r="E64" s="340"/>
      <c r="F64" s="340"/>
      <c r="G64" s="340"/>
      <c r="H64" s="340"/>
      <c r="I64" s="340"/>
      <c r="J64" s="340"/>
      <c r="K64" s="340"/>
      <c r="L64" s="340"/>
      <c r="M64" s="340"/>
      <c r="N64" s="340"/>
      <c r="O64" s="340"/>
      <c r="P64" s="340"/>
      <c r="Q64" s="340"/>
      <c r="R64" s="340"/>
      <c r="S64" s="348"/>
      <c r="T64" s="336"/>
      <c r="U64" s="336"/>
      <c r="V64" s="336"/>
      <c r="W64" s="336"/>
      <c r="X64" s="336"/>
      <c r="Y64" s="336"/>
      <c r="Z64" s="336"/>
      <c r="AA64" s="336"/>
      <c r="AB64" s="336"/>
    </row>
    <row r="65" spans="1:28" ht="15">
      <c r="A65" s="349"/>
      <c r="B65" s="340" t="s">
        <v>312</v>
      </c>
      <c r="C65" s="340"/>
      <c r="D65" s="340"/>
      <c r="E65" s="340"/>
      <c r="F65" s="340"/>
      <c r="G65" s="340"/>
      <c r="H65" s="340"/>
      <c r="I65" s="340"/>
      <c r="J65" s="340"/>
      <c r="K65" s="340"/>
      <c r="L65" s="340"/>
      <c r="M65" s="340"/>
      <c r="N65" s="340"/>
      <c r="O65" s="340"/>
      <c r="P65" s="340"/>
      <c r="Q65" s="340"/>
      <c r="R65" s="340"/>
      <c r="S65" s="348"/>
      <c r="T65" s="336"/>
      <c r="U65" s="336"/>
      <c r="V65" s="336"/>
      <c r="W65" s="336"/>
      <c r="X65" s="336"/>
      <c r="Y65" s="336"/>
      <c r="Z65" s="336"/>
      <c r="AA65" s="336"/>
      <c r="AB65" s="336"/>
    </row>
    <row r="66" spans="1:28" ht="15">
      <c r="A66" s="349"/>
      <c r="B66" s="340" t="s">
        <v>313</v>
      </c>
      <c r="C66" s="340"/>
      <c r="D66" s="340"/>
      <c r="E66" s="340"/>
      <c r="F66" s="340"/>
      <c r="G66" s="340"/>
      <c r="H66" s="340"/>
      <c r="I66" s="340"/>
      <c r="J66" s="340"/>
      <c r="K66" s="340"/>
      <c r="L66" s="340"/>
      <c r="M66" s="340"/>
      <c r="N66" s="340"/>
      <c r="O66" s="340"/>
      <c r="P66" s="340"/>
      <c r="Q66" s="340"/>
      <c r="R66" s="340"/>
      <c r="S66" s="348"/>
      <c r="T66" s="336"/>
      <c r="U66" s="336"/>
      <c r="V66" s="336"/>
      <c r="W66" s="336"/>
      <c r="X66" s="336"/>
      <c r="Y66" s="336"/>
      <c r="Z66" s="336"/>
      <c r="AA66" s="336"/>
      <c r="AB66" s="336"/>
    </row>
    <row r="67" spans="1:28" ht="15">
      <c r="A67" s="349"/>
      <c r="B67" s="340" t="s">
        <v>314</v>
      </c>
      <c r="C67" s="340"/>
      <c r="D67" s="340"/>
      <c r="E67" s="340"/>
      <c r="F67" s="340"/>
      <c r="G67" s="340"/>
      <c r="H67" s="340"/>
      <c r="I67" s="340"/>
      <c r="J67" s="340"/>
      <c r="K67" s="340"/>
      <c r="L67" s="340"/>
      <c r="M67" s="340"/>
      <c r="N67" s="340"/>
      <c r="O67" s="340"/>
      <c r="P67" s="340"/>
      <c r="Q67" s="340"/>
      <c r="R67" s="340"/>
      <c r="S67" s="348"/>
      <c r="T67" s="336"/>
      <c r="U67" s="336"/>
      <c r="V67" s="336"/>
      <c r="W67" s="336"/>
      <c r="X67" s="336"/>
      <c r="Y67" s="336"/>
      <c r="Z67" s="336"/>
      <c r="AA67" s="336"/>
      <c r="AB67" s="336"/>
    </row>
    <row r="68" spans="1:28" ht="15">
      <c r="A68" s="349"/>
      <c r="B68" s="340" t="s">
        <v>315</v>
      </c>
      <c r="C68" s="340"/>
      <c r="D68" s="340"/>
      <c r="E68" s="340"/>
      <c r="F68" s="340"/>
      <c r="G68" s="340"/>
      <c r="H68" s="340"/>
      <c r="I68" s="340"/>
      <c r="J68" s="340"/>
      <c r="K68" s="340"/>
      <c r="L68" s="340"/>
      <c r="M68" s="340"/>
      <c r="N68" s="340"/>
      <c r="O68" s="340"/>
      <c r="P68" s="340"/>
      <c r="Q68" s="340"/>
      <c r="R68" s="340"/>
      <c r="S68" s="348"/>
      <c r="T68" s="336"/>
      <c r="U68" s="336"/>
      <c r="V68" s="336"/>
      <c r="W68" s="336"/>
      <c r="X68" s="336"/>
      <c r="Y68" s="336"/>
      <c r="Z68" s="336"/>
      <c r="AA68" s="336"/>
      <c r="AB68" s="336"/>
    </row>
    <row r="69" spans="1:28" ht="15">
      <c r="A69" s="349"/>
      <c r="B69" s="340" t="s">
        <v>316</v>
      </c>
      <c r="C69" s="340"/>
      <c r="D69" s="340"/>
      <c r="E69" s="340"/>
      <c r="F69" s="340"/>
      <c r="G69" s="340"/>
      <c r="H69" s="340"/>
      <c r="I69" s="340"/>
      <c r="J69" s="340"/>
      <c r="K69" s="340"/>
      <c r="L69" s="340"/>
      <c r="M69" s="340"/>
      <c r="N69" s="340"/>
      <c r="O69" s="340"/>
      <c r="P69" s="340"/>
      <c r="Q69" s="340"/>
      <c r="R69" s="340"/>
      <c r="S69" s="348"/>
      <c r="T69" s="336"/>
      <c r="U69" s="336"/>
      <c r="V69" s="336"/>
      <c r="W69" s="336"/>
      <c r="X69" s="336"/>
      <c r="Y69" s="336"/>
      <c r="Z69" s="336"/>
      <c r="AA69" s="336"/>
      <c r="AB69" s="336"/>
    </row>
    <row r="70" spans="1:28" ht="15">
      <c r="A70" s="349"/>
      <c r="B70" s="340"/>
      <c r="C70" s="340"/>
      <c r="D70" s="340"/>
      <c r="E70" s="340"/>
      <c r="F70" s="340"/>
      <c r="G70" s="340"/>
      <c r="H70" s="340"/>
      <c r="I70" s="340"/>
      <c r="J70" s="340"/>
      <c r="K70" s="340"/>
      <c r="L70" s="340" t="s">
        <v>295</v>
      </c>
      <c r="M70" s="340"/>
      <c r="N70" s="340"/>
      <c r="O70" s="340"/>
      <c r="P70" s="340"/>
      <c r="Q70" s="340"/>
      <c r="R70" s="340"/>
      <c r="S70" s="348"/>
      <c r="T70" s="336"/>
      <c r="U70" s="336"/>
      <c r="V70" s="336"/>
      <c r="W70" s="336"/>
      <c r="X70" s="336"/>
      <c r="Y70" s="336"/>
      <c r="Z70" s="336"/>
      <c r="AA70" s="336"/>
      <c r="AB70" s="336"/>
    </row>
    <row r="71" spans="1:28" ht="15">
      <c r="A71" s="338" t="s">
        <v>317</v>
      </c>
      <c r="B71" s="339"/>
      <c r="C71" s="339"/>
      <c r="D71" s="339"/>
      <c r="E71" s="339"/>
      <c r="F71" s="339"/>
      <c r="G71" s="339"/>
      <c r="H71" s="340"/>
      <c r="I71" s="340"/>
      <c r="J71" s="340"/>
      <c r="K71" s="340"/>
      <c r="L71" s="340"/>
      <c r="M71" s="340"/>
      <c r="N71" s="340"/>
      <c r="O71" s="340"/>
      <c r="P71" s="340"/>
      <c r="Q71" s="340"/>
      <c r="R71" s="340"/>
      <c r="S71" s="348"/>
      <c r="T71" s="336"/>
      <c r="U71" s="336"/>
      <c r="V71" s="336"/>
      <c r="W71" s="336"/>
      <c r="X71" s="336"/>
      <c r="Y71" s="336"/>
      <c r="Z71" s="336"/>
      <c r="AA71" s="336"/>
      <c r="AB71" s="336"/>
    </row>
    <row r="72" spans="1:28" ht="15">
      <c r="A72" s="338"/>
      <c r="B72" s="339" t="s">
        <v>318</v>
      </c>
      <c r="C72" s="339"/>
      <c r="D72" s="339"/>
      <c r="E72" s="339"/>
      <c r="F72" s="339"/>
      <c r="G72" s="339"/>
      <c r="H72" s="340"/>
      <c r="I72" s="340"/>
      <c r="J72" s="340"/>
      <c r="K72" s="340"/>
      <c r="L72" s="340"/>
      <c r="M72" s="340"/>
      <c r="N72" s="340"/>
      <c r="O72" s="340"/>
      <c r="P72" s="340"/>
      <c r="Q72" s="340"/>
      <c r="R72" s="340"/>
      <c r="S72" s="348"/>
      <c r="T72" s="336"/>
      <c r="U72" s="336"/>
      <c r="V72" s="336"/>
      <c r="W72" s="336"/>
      <c r="X72" s="336"/>
      <c r="Y72" s="336"/>
      <c r="Z72" s="336"/>
      <c r="AA72" s="336"/>
      <c r="AB72" s="336"/>
    </row>
    <row r="73" spans="1:28" ht="24.75" customHeight="1" thickBot="1">
      <c r="A73" s="341"/>
      <c r="B73" s="342" t="s">
        <v>319</v>
      </c>
      <c r="C73" s="342"/>
      <c r="D73" s="342"/>
      <c r="E73" s="342"/>
      <c r="F73" s="342"/>
      <c r="G73" s="342"/>
      <c r="H73" s="343"/>
      <c r="I73" s="343"/>
      <c r="J73" s="343"/>
      <c r="K73" s="343"/>
      <c r="L73" s="343"/>
      <c r="M73" s="343"/>
      <c r="N73" s="343"/>
      <c r="O73" s="343"/>
      <c r="P73" s="343"/>
      <c r="Q73" s="343"/>
      <c r="R73" s="343"/>
      <c r="S73" s="358"/>
      <c r="T73" s="336"/>
      <c r="U73" s="336"/>
      <c r="V73" s="336"/>
      <c r="W73" s="336"/>
      <c r="X73" s="336"/>
      <c r="Y73" s="336"/>
      <c r="Z73" s="336"/>
      <c r="AA73" s="336"/>
      <c r="AB73" s="336"/>
    </row>
    <row r="74" spans="1:28" ht="16.5" thickBot="1">
      <c r="A74" s="359"/>
      <c r="B74" s="360"/>
      <c r="C74" s="360"/>
      <c r="D74" s="360"/>
      <c r="E74" s="360"/>
      <c r="F74" s="360"/>
      <c r="G74" s="360"/>
      <c r="H74" s="360"/>
      <c r="I74" s="360"/>
      <c r="J74" s="360"/>
      <c r="K74" s="360"/>
      <c r="L74" s="360"/>
      <c r="M74" s="360"/>
      <c r="N74" s="360"/>
      <c r="O74" s="360"/>
      <c r="P74" s="360"/>
      <c r="Q74" s="360"/>
      <c r="R74" s="360"/>
      <c r="S74" s="360"/>
      <c r="T74" s="336"/>
      <c r="U74" s="336"/>
      <c r="V74" s="336"/>
      <c r="W74" s="336"/>
      <c r="X74" s="336"/>
      <c r="Y74" s="336"/>
      <c r="Z74" s="336"/>
      <c r="AA74" s="336"/>
      <c r="AB74" s="336"/>
    </row>
    <row r="75" spans="1:28" ht="15.75">
      <c r="A75" s="1272">
        <v>40372</v>
      </c>
      <c r="B75" s="1273"/>
      <c r="C75" s="364"/>
      <c r="D75" s="364"/>
      <c r="E75" s="364"/>
      <c r="F75" s="364"/>
      <c r="G75" s="364"/>
      <c r="H75" s="364"/>
      <c r="I75" s="364"/>
      <c r="J75" s="364"/>
      <c r="K75" s="364"/>
      <c r="L75" s="364"/>
      <c r="M75" s="364"/>
      <c r="N75" s="364"/>
      <c r="O75" s="364"/>
      <c r="P75" s="364"/>
      <c r="Q75" s="364"/>
      <c r="R75" s="364"/>
      <c r="S75" s="364"/>
      <c r="T75" s="365"/>
      <c r="U75" s="336"/>
      <c r="V75" s="336"/>
      <c r="W75" s="336"/>
      <c r="X75" s="336"/>
      <c r="Y75" s="336"/>
      <c r="Z75" s="336"/>
      <c r="AA75" s="336"/>
      <c r="AB75" s="336"/>
    </row>
    <row r="76" spans="1:28" ht="15.75">
      <c r="A76" s="366" t="s">
        <v>296</v>
      </c>
      <c r="B76" s="367" t="s">
        <v>320</v>
      </c>
      <c r="C76" s="367"/>
      <c r="D76" s="367"/>
      <c r="E76" s="367"/>
      <c r="F76" s="367"/>
      <c r="G76" s="367"/>
      <c r="H76" s="367"/>
      <c r="I76" s="367"/>
      <c r="J76" s="367"/>
      <c r="K76" s="367"/>
      <c r="L76" s="367"/>
      <c r="M76" s="367"/>
      <c r="N76" s="367"/>
      <c r="O76" s="367"/>
      <c r="P76" s="367"/>
      <c r="Q76" s="367"/>
      <c r="R76" s="367"/>
      <c r="S76" s="367"/>
      <c r="T76" s="368"/>
      <c r="U76" s="336"/>
      <c r="V76" s="336"/>
      <c r="W76" s="336"/>
      <c r="X76" s="336"/>
      <c r="Y76" s="336"/>
      <c r="Z76" s="336"/>
      <c r="AA76" s="336"/>
      <c r="AB76" s="336"/>
    </row>
    <row r="77" spans="1:28" ht="15">
      <c r="A77" s="369"/>
      <c r="B77" s="367" t="s">
        <v>321</v>
      </c>
      <c r="C77" s="367"/>
      <c r="D77" s="367"/>
      <c r="E77" s="367"/>
      <c r="F77" s="367"/>
      <c r="G77" s="367"/>
      <c r="H77" s="367"/>
      <c r="I77" s="367"/>
      <c r="J77" s="367"/>
      <c r="K77" s="367"/>
      <c r="L77" s="367"/>
      <c r="M77" s="367"/>
      <c r="N77" s="367"/>
      <c r="O77" s="367"/>
      <c r="P77" s="367"/>
      <c r="Q77" s="367"/>
      <c r="R77" s="367"/>
      <c r="S77" s="367"/>
      <c r="T77" s="368"/>
      <c r="U77" s="336"/>
      <c r="V77" s="336"/>
      <c r="W77" s="336"/>
      <c r="X77" s="336"/>
      <c r="Y77" s="336"/>
      <c r="Z77" s="336"/>
      <c r="AA77" s="336"/>
      <c r="AB77" s="336"/>
    </row>
    <row r="78" spans="1:28" ht="15">
      <c r="A78" s="369"/>
      <c r="B78" s="367" t="s">
        <v>322</v>
      </c>
      <c r="C78" s="367"/>
      <c r="D78" s="367"/>
      <c r="E78" s="367"/>
      <c r="F78" s="367"/>
      <c r="G78" s="367"/>
      <c r="H78" s="367"/>
      <c r="I78" s="367"/>
      <c r="J78" s="367"/>
      <c r="K78" s="367"/>
      <c r="L78" s="367"/>
      <c r="M78" s="367"/>
      <c r="N78" s="367"/>
      <c r="O78" s="367"/>
      <c r="P78" s="367"/>
      <c r="Q78" s="367"/>
      <c r="R78" s="367"/>
      <c r="S78" s="367"/>
      <c r="T78" s="368"/>
      <c r="U78" s="336"/>
      <c r="V78" s="336"/>
      <c r="W78" s="336"/>
      <c r="X78" s="336"/>
      <c r="Y78" s="336"/>
      <c r="Z78" s="336"/>
      <c r="AA78" s="336"/>
      <c r="AB78" s="336"/>
    </row>
    <row r="79" spans="1:28" ht="15">
      <c r="A79" s="369"/>
      <c r="B79" s="367" t="s">
        <v>323</v>
      </c>
      <c r="C79" s="367"/>
      <c r="D79" s="367"/>
      <c r="E79" s="367"/>
      <c r="F79" s="367"/>
      <c r="G79" s="367"/>
      <c r="H79" s="367"/>
      <c r="I79" s="367"/>
      <c r="J79" s="367"/>
      <c r="K79" s="367"/>
      <c r="L79" s="367"/>
      <c r="M79" s="367"/>
      <c r="N79" s="367"/>
      <c r="O79" s="367"/>
      <c r="P79" s="367"/>
      <c r="Q79" s="367"/>
      <c r="R79" s="367"/>
      <c r="S79" s="367"/>
      <c r="T79" s="368"/>
      <c r="U79" s="336"/>
      <c r="V79" s="336"/>
      <c r="W79" s="336"/>
      <c r="X79" s="336"/>
      <c r="Y79" s="336"/>
      <c r="Z79" s="336"/>
      <c r="AA79" s="336"/>
      <c r="AB79" s="336"/>
    </row>
    <row r="80" spans="1:28" ht="15">
      <c r="A80" s="369"/>
      <c r="B80" s="367" t="s">
        <v>324</v>
      </c>
      <c r="C80" s="367"/>
      <c r="D80" s="367"/>
      <c r="E80" s="367"/>
      <c r="F80" s="367"/>
      <c r="G80" s="367"/>
      <c r="H80" s="367"/>
      <c r="I80" s="367"/>
      <c r="J80" s="367"/>
      <c r="K80" s="367"/>
      <c r="L80" s="367"/>
      <c r="M80" s="367"/>
      <c r="N80" s="367"/>
      <c r="O80" s="367"/>
      <c r="P80" s="367"/>
      <c r="Q80" s="367"/>
      <c r="R80" s="367"/>
      <c r="S80" s="367"/>
      <c r="T80" s="368"/>
      <c r="U80" s="336"/>
      <c r="V80" s="336"/>
      <c r="W80" s="336"/>
      <c r="X80" s="336"/>
      <c r="Y80" s="336"/>
      <c r="Z80" s="336"/>
      <c r="AA80" s="336"/>
      <c r="AB80" s="336"/>
    </row>
    <row r="81" spans="1:28" ht="15">
      <c r="A81" s="369"/>
      <c r="B81" s="367"/>
      <c r="C81" s="370"/>
      <c r="D81" s="371"/>
      <c r="E81" s="370"/>
      <c r="F81" s="370"/>
      <c r="G81" s="370"/>
      <c r="H81" s="370"/>
      <c r="I81" s="370"/>
      <c r="J81" s="370"/>
      <c r="K81" s="370"/>
      <c r="L81" s="370"/>
      <c r="M81" s="367"/>
      <c r="N81" s="367"/>
      <c r="O81" s="367"/>
      <c r="P81" s="367"/>
      <c r="Q81" s="367"/>
      <c r="R81" s="367"/>
      <c r="S81" s="367"/>
      <c r="T81" s="368"/>
      <c r="U81" s="336"/>
      <c r="V81" s="336"/>
      <c r="W81" s="336"/>
      <c r="X81" s="336"/>
      <c r="Y81" s="336"/>
      <c r="Z81" s="336"/>
      <c r="AA81" s="336"/>
      <c r="AB81" s="336"/>
    </row>
    <row r="82" spans="1:28" ht="15">
      <c r="A82" s="369"/>
      <c r="B82" s="367" t="s">
        <v>325</v>
      </c>
      <c r="C82" s="370"/>
      <c r="D82" s="371"/>
      <c r="E82" s="370"/>
      <c r="F82" s="370"/>
      <c r="G82" s="370"/>
      <c r="H82" s="370"/>
      <c r="I82" s="370"/>
      <c r="J82" s="370"/>
      <c r="K82" s="370"/>
      <c r="L82" s="370"/>
      <c r="M82" s="367"/>
      <c r="N82" s="367"/>
      <c r="O82" s="367"/>
      <c r="P82" s="367"/>
      <c r="Q82" s="367"/>
      <c r="R82" s="367"/>
      <c r="S82" s="367"/>
      <c r="T82" s="368"/>
      <c r="U82" s="336"/>
      <c r="V82" s="336"/>
      <c r="W82" s="336"/>
      <c r="X82" s="336"/>
      <c r="Y82" s="336"/>
      <c r="Z82" s="336"/>
      <c r="AA82" s="336"/>
      <c r="AB82" s="336"/>
    </row>
    <row r="83" spans="1:28" ht="15">
      <c r="A83" s="369"/>
      <c r="B83" s="367"/>
      <c r="C83" s="370"/>
      <c r="D83" s="371"/>
      <c r="E83" s="370"/>
      <c r="F83" s="370"/>
      <c r="G83" s="370"/>
      <c r="H83" s="370"/>
      <c r="I83" s="370"/>
      <c r="J83" s="370"/>
      <c r="K83" s="370"/>
      <c r="L83" s="370"/>
      <c r="M83" s="367"/>
      <c r="N83" s="367"/>
      <c r="O83" s="367"/>
      <c r="P83" s="367"/>
      <c r="Q83" s="367"/>
      <c r="R83" s="367"/>
      <c r="S83" s="367"/>
      <c r="T83" s="368"/>
      <c r="U83" s="336"/>
      <c r="V83" s="336"/>
      <c r="W83" s="336"/>
      <c r="X83" s="336"/>
      <c r="Y83" s="336"/>
      <c r="Z83" s="336"/>
      <c r="AA83" s="336"/>
      <c r="AB83" s="336"/>
    </row>
    <row r="84" spans="1:28" ht="15">
      <c r="A84" s="369"/>
      <c r="B84" s="367" t="s">
        <v>326</v>
      </c>
      <c r="C84" s="367"/>
      <c r="D84" s="367"/>
      <c r="E84" s="367"/>
      <c r="F84" s="367"/>
      <c r="G84" s="367"/>
      <c r="H84" s="367"/>
      <c r="I84" s="367"/>
      <c r="J84" s="367"/>
      <c r="K84" s="367"/>
      <c r="L84" s="367"/>
      <c r="M84" s="367"/>
      <c r="N84" s="367"/>
      <c r="O84" s="367"/>
      <c r="P84" s="367"/>
      <c r="Q84" s="367"/>
      <c r="R84" s="367"/>
      <c r="S84" s="367"/>
      <c r="T84" s="368"/>
      <c r="U84" s="336"/>
      <c r="V84" s="336"/>
      <c r="W84" s="336"/>
      <c r="X84" s="336"/>
      <c r="Y84" s="336"/>
      <c r="Z84" s="336"/>
      <c r="AA84" s="336"/>
      <c r="AB84" s="336"/>
    </row>
    <row r="85" spans="1:28" ht="15.75" thickBot="1">
      <c r="A85" s="372"/>
      <c r="B85" s="373" t="s">
        <v>327</v>
      </c>
      <c r="C85" s="373"/>
      <c r="D85" s="373"/>
      <c r="E85" s="373"/>
      <c r="F85" s="373"/>
      <c r="G85" s="373"/>
      <c r="H85" s="373"/>
      <c r="I85" s="373"/>
      <c r="J85" s="373"/>
      <c r="K85" s="373"/>
      <c r="L85" s="373"/>
      <c r="M85" s="373"/>
      <c r="N85" s="373"/>
      <c r="O85" s="373"/>
      <c r="P85" s="373"/>
      <c r="Q85" s="373"/>
      <c r="R85" s="373"/>
      <c r="S85" s="373"/>
      <c r="T85" s="374"/>
      <c r="U85" s="336"/>
      <c r="V85" s="336"/>
      <c r="W85" s="336"/>
      <c r="X85" s="336"/>
      <c r="Y85" s="336"/>
      <c r="Z85" s="336"/>
      <c r="AA85" s="336"/>
      <c r="AB85" s="336"/>
    </row>
    <row r="86" spans="1:28" ht="15.75" thickBot="1">
      <c r="A86" s="375"/>
      <c r="B86" s="376"/>
      <c r="C86" s="376"/>
      <c r="D86" s="376"/>
      <c r="E86" s="376"/>
      <c r="F86" s="376"/>
      <c r="G86" s="376"/>
      <c r="H86" s="376"/>
      <c r="I86" s="376"/>
      <c r="J86" s="376"/>
      <c r="K86" s="376"/>
      <c r="L86" s="376"/>
      <c r="M86" s="376"/>
      <c r="N86" s="376"/>
      <c r="O86" s="376"/>
      <c r="P86" s="376"/>
      <c r="Q86" s="376"/>
      <c r="R86" s="376"/>
      <c r="S86" s="376"/>
      <c r="T86" s="303"/>
      <c r="U86" s="336"/>
      <c r="V86" s="336"/>
      <c r="W86" s="336"/>
      <c r="X86" s="336"/>
      <c r="Y86" s="336"/>
      <c r="Z86" s="336"/>
      <c r="AA86" s="336"/>
      <c r="AB86" s="336"/>
    </row>
    <row r="87" spans="1:28" ht="16.5" thickBot="1">
      <c r="A87" s="377">
        <v>40737</v>
      </c>
      <c r="B87" s="378" t="s">
        <v>328</v>
      </c>
      <c r="C87" s="379"/>
      <c r="D87" s="379"/>
      <c r="E87" s="379"/>
      <c r="F87" s="379"/>
      <c r="G87" s="379"/>
      <c r="H87" s="379"/>
      <c r="I87" s="364"/>
      <c r="J87" s="364"/>
      <c r="K87" s="364"/>
      <c r="L87" s="364"/>
      <c r="M87" s="364"/>
      <c r="N87" s="364"/>
      <c r="O87" s="364"/>
      <c r="P87" s="364"/>
      <c r="Q87" s="380"/>
      <c r="R87" s="367"/>
      <c r="S87" s="367"/>
      <c r="T87" s="303"/>
      <c r="U87" s="336"/>
      <c r="V87" s="336"/>
      <c r="W87" s="336"/>
      <c r="X87" s="336"/>
      <c r="Y87" s="336"/>
      <c r="Z87" s="336"/>
      <c r="AA87" s="336"/>
      <c r="AB87" s="336"/>
    </row>
    <row r="88" spans="1:28" ht="15">
      <c r="A88" s="369" t="s">
        <v>329</v>
      </c>
      <c r="B88" s="381"/>
      <c r="C88" s="382" t="s">
        <v>330</v>
      </c>
      <c r="D88" s="382"/>
      <c r="E88" s="382"/>
      <c r="F88" s="382"/>
      <c r="G88" s="382"/>
      <c r="H88" s="382"/>
      <c r="I88" s="367"/>
      <c r="J88" s="367"/>
      <c r="K88" s="367"/>
      <c r="L88" s="367"/>
      <c r="M88" s="367"/>
      <c r="N88" s="367"/>
      <c r="O88" s="367"/>
      <c r="P88" s="367"/>
      <c r="Q88" s="383"/>
      <c r="R88" s="367"/>
      <c r="S88" s="367"/>
      <c r="T88" s="303"/>
      <c r="U88" s="336"/>
      <c r="V88" s="336"/>
      <c r="W88" s="336"/>
      <c r="X88" s="336"/>
      <c r="Y88" s="336"/>
      <c r="Z88" s="336"/>
      <c r="AA88" s="336"/>
      <c r="AB88" s="336"/>
    </row>
    <row r="89" spans="1:28" ht="15.75" thickBot="1">
      <c r="A89" s="372"/>
      <c r="B89" s="384"/>
      <c r="C89" s="385" t="s">
        <v>331</v>
      </c>
      <c r="D89" s="385"/>
      <c r="E89" s="385"/>
      <c r="F89" s="385"/>
      <c r="G89" s="385"/>
      <c r="H89" s="385"/>
      <c r="I89" s="373"/>
      <c r="J89" s="373"/>
      <c r="K89" s="373"/>
      <c r="L89" s="373"/>
      <c r="M89" s="373"/>
      <c r="N89" s="373"/>
      <c r="O89" s="373"/>
      <c r="P89" s="373"/>
      <c r="Q89" s="386"/>
      <c r="R89" s="367"/>
      <c r="S89" s="367"/>
      <c r="T89" s="303"/>
      <c r="U89" s="336"/>
      <c r="V89" s="336"/>
      <c r="W89" s="336"/>
      <c r="X89" s="336"/>
      <c r="Y89" s="336"/>
      <c r="Z89" s="336"/>
      <c r="AA89" s="336"/>
      <c r="AB89" s="336"/>
    </row>
    <row r="90" spans="1:28" ht="15">
      <c r="A90" s="387" t="s">
        <v>332</v>
      </c>
      <c r="B90" s="388" t="s">
        <v>333</v>
      </c>
      <c r="C90" s="364"/>
      <c r="D90" s="364"/>
      <c r="E90" s="364"/>
      <c r="F90" s="364"/>
      <c r="G90" s="364"/>
      <c r="H90" s="364"/>
      <c r="I90" s="364"/>
      <c r="J90" s="364"/>
      <c r="K90" s="364"/>
      <c r="L90" s="364"/>
      <c r="M90" s="364"/>
      <c r="N90" s="364"/>
      <c r="O90" s="364"/>
      <c r="P90" s="364"/>
      <c r="Q90" s="380"/>
      <c r="R90" s="367"/>
      <c r="S90" s="367"/>
      <c r="T90" s="303"/>
      <c r="U90" s="336"/>
      <c r="V90" s="336"/>
      <c r="W90" s="336"/>
      <c r="X90" s="336"/>
      <c r="Y90" s="336"/>
      <c r="Z90" s="336"/>
      <c r="AA90" s="336"/>
      <c r="AB90" s="336"/>
    </row>
    <row r="91" spans="1:28" ht="15">
      <c r="A91" s="389"/>
      <c r="B91" s="390" t="s">
        <v>334</v>
      </c>
      <c r="C91" s="367"/>
      <c r="D91" s="367"/>
      <c r="E91" s="367"/>
      <c r="F91" s="367"/>
      <c r="G91" s="367"/>
      <c r="H91" s="367"/>
      <c r="I91" s="367"/>
      <c r="J91" s="367"/>
      <c r="K91" s="367"/>
      <c r="L91" s="367"/>
      <c r="M91" s="367"/>
      <c r="N91" s="367"/>
      <c r="O91" s="367"/>
      <c r="P91" s="367"/>
      <c r="Q91" s="383"/>
      <c r="R91" s="376"/>
      <c r="S91" s="376"/>
      <c r="T91" s="303"/>
      <c r="U91" s="336"/>
      <c r="V91" s="336"/>
      <c r="W91" s="336"/>
      <c r="X91" s="336"/>
      <c r="Y91" s="336"/>
      <c r="Z91" s="336"/>
      <c r="AA91" s="336"/>
      <c r="AB91" s="336"/>
    </row>
    <row r="92" spans="1:28" ht="15">
      <c r="A92" s="389"/>
      <c r="B92" s="390" t="s">
        <v>335</v>
      </c>
      <c r="C92" s="367"/>
      <c r="D92" s="367"/>
      <c r="E92" s="367"/>
      <c r="F92" s="367"/>
      <c r="G92" s="367"/>
      <c r="H92" s="367"/>
      <c r="I92" s="367"/>
      <c r="J92" s="367"/>
      <c r="K92" s="367"/>
      <c r="L92" s="367"/>
      <c r="M92" s="367"/>
      <c r="N92" s="367"/>
      <c r="O92" s="367"/>
      <c r="P92" s="367"/>
      <c r="Q92" s="383"/>
      <c r="R92" s="376"/>
      <c r="S92" s="376"/>
      <c r="T92" s="303"/>
      <c r="U92" s="336"/>
      <c r="V92" s="336"/>
      <c r="W92" s="336"/>
      <c r="X92" s="336"/>
      <c r="Y92" s="336"/>
      <c r="Z92" s="336"/>
      <c r="AA92" s="336"/>
      <c r="AB92" s="336"/>
    </row>
    <row r="93" spans="1:28" ht="15">
      <c r="A93" s="389"/>
      <c r="B93" s="390" t="s">
        <v>336</v>
      </c>
      <c r="C93" s="367"/>
      <c r="D93" s="367"/>
      <c r="E93" s="367"/>
      <c r="F93" s="367"/>
      <c r="G93" s="367"/>
      <c r="H93" s="367"/>
      <c r="I93" s="367"/>
      <c r="J93" s="367"/>
      <c r="K93" s="367"/>
      <c r="L93" s="367"/>
      <c r="M93" s="367"/>
      <c r="N93" s="367"/>
      <c r="O93" s="367"/>
      <c r="P93" s="367"/>
      <c r="Q93" s="383"/>
      <c r="R93" s="376"/>
      <c r="S93" s="376"/>
      <c r="T93" s="303"/>
      <c r="U93" s="336"/>
      <c r="V93" s="336"/>
      <c r="W93" s="336"/>
      <c r="X93" s="336"/>
      <c r="Y93" s="336"/>
      <c r="Z93" s="336"/>
      <c r="AA93" s="336"/>
      <c r="AB93" s="336"/>
    </row>
    <row r="94" spans="1:28" ht="15">
      <c r="A94" s="389"/>
      <c r="B94" s="390" t="s">
        <v>337</v>
      </c>
      <c r="C94" s="367"/>
      <c r="D94" s="367"/>
      <c r="E94" s="367"/>
      <c r="F94" s="367"/>
      <c r="G94" s="367"/>
      <c r="H94" s="367"/>
      <c r="I94" s="367"/>
      <c r="J94" s="367"/>
      <c r="K94" s="367"/>
      <c r="L94" s="367"/>
      <c r="M94" s="367"/>
      <c r="N94" s="367"/>
      <c r="O94" s="367"/>
      <c r="P94" s="367"/>
      <c r="Q94" s="383"/>
      <c r="R94" s="376"/>
      <c r="S94" s="376"/>
      <c r="T94" s="303"/>
      <c r="U94" s="336"/>
      <c r="V94" s="336"/>
      <c r="W94" s="336"/>
      <c r="X94" s="336"/>
      <c r="Y94" s="336"/>
      <c r="Z94" s="336"/>
      <c r="AA94" s="336"/>
      <c r="AB94" s="336"/>
    </row>
    <row r="95" spans="1:28" ht="15">
      <c r="A95" s="389"/>
      <c r="B95" s="390" t="s">
        <v>338</v>
      </c>
      <c r="C95" s="367"/>
      <c r="D95" s="367"/>
      <c r="E95" s="367"/>
      <c r="F95" s="367"/>
      <c r="G95" s="367"/>
      <c r="H95" s="367"/>
      <c r="I95" s="367"/>
      <c r="J95" s="367"/>
      <c r="K95" s="367"/>
      <c r="L95" s="367"/>
      <c r="M95" s="367"/>
      <c r="N95" s="367"/>
      <c r="O95" s="367"/>
      <c r="P95" s="367"/>
      <c r="Q95" s="383"/>
      <c r="R95" s="376"/>
      <c r="S95" s="376"/>
      <c r="T95" s="303"/>
      <c r="U95" s="336"/>
      <c r="V95" s="336"/>
      <c r="W95" s="336"/>
      <c r="X95" s="336"/>
      <c r="Y95" s="336"/>
      <c r="Z95" s="336"/>
      <c r="AA95" s="336"/>
      <c r="AB95" s="336"/>
    </row>
    <row r="96" spans="1:28" ht="15.75" thickBot="1">
      <c r="A96" s="391"/>
      <c r="B96" s="392" t="s">
        <v>316</v>
      </c>
      <c r="C96" s="373"/>
      <c r="D96" s="373"/>
      <c r="E96" s="373"/>
      <c r="F96" s="373"/>
      <c r="G96" s="373"/>
      <c r="H96" s="373"/>
      <c r="I96" s="373"/>
      <c r="J96" s="373"/>
      <c r="K96" s="373"/>
      <c r="L96" s="373"/>
      <c r="M96" s="373"/>
      <c r="N96" s="373"/>
      <c r="O96" s="373"/>
      <c r="P96" s="373"/>
      <c r="Q96" s="386"/>
      <c r="R96" s="376"/>
      <c r="S96" s="376"/>
      <c r="T96" s="303"/>
      <c r="U96" s="336"/>
      <c r="V96" s="336"/>
      <c r="W96" s="336"/>
      <c r="X96" s="336"/>
      <c r="Y96" s="336"/>
      <c r="Z96" s="336"/>
      <c r="AA96" s="336"/>
      <c r="AB96" s="336"/>
    </row>
    <row r="97" spans="1:28" ht="15.75" thickBot="1">
      <c r="A97" s="375"/>
      <c r="B97" s="376"/>
      <c r="C97" s="376"/>
      <c r="D97" s="376"/>
      <c r="E97" s="376"/>
      <c r="F97" s="376"/>
      <c r="G97" s="376"/>
      <c r="H97" s="376"/>
      <c r="I97" s="376"/>
      <c r="J97" s="376"/>
      <c r="K97" s="376"/>
      <c r="L97" s="376"/>
      <c r="M97" s="376"/>
      <c r="N97" s="376"/>
      <c r="O97" s="376"/>
      <c r="P97" s="376"/>
      <c r="Q97" s="376"/>
      <c r="R97" s="376"/>
      <c r="S97" s="376"/>
      <c r="T97" s="303"/>
      <c r="U97" s="336"/>
      <c r="V97" s="336"/>
      <c r="W97" s="336"/>
      <c r="X97" s="336"/>
      <c r="Y97" s="336"/>
      <c r="Z97" s="336"/>
      <c r="AA97" s="336"/>
      <c r="AB97" s="336"/>
    </row>
    <row r="98" spans="1:28" ht="16.5" thickBot="1">
      <c r="A98" s="377">
        <v>41095</v>
      </c>
      <c r="B98" s="393" t="s">
        <v>404</v>
      </c>
      <c r="C98" s="394"/>
      <c r="D98" s="394"/>
      <c r="E98" s="394"/>
      <c r="F98" s="394"/>
      <c r="G98" s="394"/>
      <c r="H98" s="394"/>
      <c r="I98" s="394"/>
      <c r="J98" s="394"/>
      <c r="K98" s="394"/>
      <c r="L98" s="394"/>
      <c r="M98" s="394"/>
      <c r="N98" s="394"/>
      <c r="O98" s="394"/>
      <c r="P98" s="394"/>
      <c r="Q98" s="395"/>
      <c r="R98" s="367"/>
      <c r="S98" s="367"/>
      <c r="T98" s="303"/>
      <c r="U98" s="336"/>
      <c r="V98" s="336"/>
      <c r="W98" s="336"/>
      <c r="X98" s="336"/>
      <c r="Y98" s="336"/>
      <c r="Z98" s="336"/>
      <c r="AA98" s="336"/>
      <c r="AB98" s="336"/>
    </row>
    <row r="99" spans="1:28" ht="15">
      <c r="A99" s="387" t="s">
        <v>329</v>
      </c>
      <c r="B99" s="396" t="s">
        <v>339</v>
      </c>
      <c r="C99" s="397"/>
      <c r="D99" s="397"/>
      <c r="E99" s="397"/>
      <c r="F99" s="397"/>
      <c r="G99" s="397"/>
      <c r="H99" s="397"/>
      <c r="I99" s="397"/>
      <c r="J99" s="397"/>
      <c r="K99" s="397"/>
      <c r="L99" s="397"/>
      <c r="M99" s="397"/>
      <c r="N99" s="397"/>
      <c r="O99" s="397"/>
      <c r="P99" s="397"/>
      <c r="Q99" s="398"/>
      <c r="R99" s="376"/>
      <c r="S99" s="376"/>
      <c r="T99" s="303"/>
      <c r="U99" s="336"/>
      <c r="V99" s="336"/>
      <c r="W99" s="336"/>
      <c r="X99" s="336"/>
      <c r="Y99" s="336"/>
      <c r="Z99" s="336"/>
      <c r="AA99" s="336"/>
      <c r="AB99" s="336"/>
    </row>
    <row r="100" spans="1:28" ht="15">
      <c r="A100" s="389"/>
      <c r="B100" s="396" t="s">
        <v>340</v>
      </c>
      <c r="C100" s="397"/>
      <c r="D100" s="397"/>
      <c r="E100" s="397"/>
      <c r="F100" s="397"/>
      <c r="G100" s="397"/>
      <c r="H100" s="397"/>
      <c r="I100" s="397"/>
      <c r="J100" s="397"/>
      <c r="K100" s="397"/>
      <c r="L100" s="397"/>
      <c r="M100" s="397"/>
      <c r="N100" s="397"/>
      <c r="O100" s="397"/>
      <c r="P100" s="397"/>
      <c r="Q100" s="398"/>
      <c r="R100" s="376"/>
      <c r="S100" s="376"/>
      <c r="T100" s="303"/>
      <c r="U100" s="336"/>
      <c r="V100" s="336"/>
      <c r="W100" s="336"/>
      <c r="X100" s="336"/>
      <c r="Y100" s="336"/>
      <c r="Z100" s="336"/>
      <c r="AA100" s="336"/>
      <c r="AB100" s="336"/>
    </row>
    <row r="101" spans="1:28" ht="15">
      <c r="A101" s="399"/>
      <c r="B101" s="396" t="s">
        <v>341</v>
      </c>
      <c r="C101" s="397"/>
      <c r="D101" s="397"/>
      <c r="E101" s="397"/>
      <c r="F101" s="397"/>
      <c r="G101" s="397"/>
      <c r="H101" s="397"/>
      <c r="I101" s="397"/>
      <c r="J101" s="397"/>
      <c r="K101" s="397"/>
      <c r="L101" s="397"/>
      <c r="M101" s="397"/>
      <c r="N101" s="397"/>
      <c r="O101" s="397"/>
      <c r="P101" s="397"/>
      <c r="Q101" s="398"/>
      <c r="R101" s="376"/>
      <c r="S101" s="376"/>
      <c r="T101" s="303"/>
      <c r="U101" s="336"/>
      <c r="V101" s="336"/>
      <c r="W101" s="336"/>
      <c r="X101" s="336"/>
      <c r="Y101" s="336"/>
      <c r="Z101" s="336"/>
      <c r="AA101" s="336"/>
      <c r="AB101" s="336"/>
    </row>
    <row r="102" spans="1:28" ht="15.75" thickBot="1">
      <c r="A102" s="400"/>
      <c r="B102" s="401" t="s">
        <v>342</v>
      </c>
      <c r="C102" s="402"/>
      <c r="D102" s="402"/>
      <c r="E102" s="402"/>
      <c r="F102" s="402"/>
      <c r="G102" s="402"/>
      <c r="H102" s="402"/>
      <c r="I102" s="402"/>
      <c r="J102" s="402"/>
      <c r="K102" s="402"/>
      <c r="L102" s="402"/>
      <c r="M102" s="402"/>
      <c r="N102" s="402"/>
      <c r="O102" s="402"/>
      <c r="P102" s="402"/>
      <c r="Q102" s="403"/>
      <c r="R102" s="376"/>
      <c r="S102" s="376"/>
      <c r="T102" s="303"/>
      <c r="U102" s="336"/>
      <c r="V102" s="336"/>
      <c r="W102" s="336"/>
      <c r="X102" s="336"/>
      <c r="Y102" s="336"/>
      <c r="Z102" s="336"/>
      <c r="AA102" s="336"/>
      <c r="AB102" s="336"/>
    </row>
    <row r="103" spans="1:28" ht="15.75">
      <c r="A103" s="387" t="s">
        <v>332</v>
      </c>
      <c r="B103" s="367" t="s">
        <v>405</v>
      </c>
      <c r="C103" s="367"/>
      <c r="D103" s="367"/>
      <c r="E103" s="367"/>
      <c r="F103" s="367"/>
      <c r="G103" s="367"/>
      <c r="H103" s="367"/>
      <c r="I103" s="367"/>
      <c r="J103" s="367"/>
      <c r="K103" s="367"/>
      <c r="L103" s="367"/>
      <c r="M103" s="367"/>
      <c r="N103" s="367"/>
      <c r="O103" s="367"/>
      <c r="P103" s="367"/>
      <c r="Q103" s="383"/>
      <c r="R103" s="376"/>
      <c r="S103" s="376"/>
      <c r="T103" s="303"/>
      <c r="U103" s="336"/>
      <c r="V103" s="336"/>
      <c r="W103" s="336"/>
      <c r="X103" s="336"/>
      <c r="Y103" s="336"/>
      <c r="Z103" s="336"/>
      <c r="AA103" s="336"/>
      <c r="AB103" s="336"/>
    </row>
    <row r="104" spans="1:28" ht="15.75" thickBot="1">
      <c r="A104" s="400"/>
      <c r="B104" s="373" t="s">
        <v>343</v>
      </c>
      <c r="C104" s="402"/>
      <c r="D104" s="402"/>
      <c r="E104" s="402"/>
      <c r="F104" s="402"/>
      <c r="G104" s="402"/>
      <c r="H104" s="402"/>
      <c r="I104" s="402"/>
      <c r="J104" s="402"/>
      <c r="K104" s="402"/>
      <c r="L104" s="402"/>
      <c r="M104" s="402"/>
      <c r="N104" s="402"/>
      <c r="O104" s="402"/>
      <c r="P104" s="402"/>
      <c r="Q104" s="403"/>
      <c r="R104" s="376"/>
      <c r="S104" s="376"/>
      <c r="T104" s="303"/>
      <c r="U104" s="336"/>
      <c r="V104" s="336"/>
      <c r="W104" s="336"/>
      <c r="X104" s="336"/>
      <c r="Y104" s="336"/>
      <c r="Z104" s="336"/>
      <c r="AA104" s="336"/>
      <c r="AB104" s="336"/>
    </row>
    <row r="105" spans="1:28" ht="15.75" thickBot="1">
      <c r="A105" s="375"/>
      <c r="B105" s="376"/>
      <c r="C105" s="376"/>
      <c r="D105" s="376"/>
      <c r="E105" s="376"/>
      <c r="F105" s="376"/>
      <c r="G105" s="376"/>
      <c r="H105" s="376"/>
      <c r="I105" s="376"/>
      <c r="J105" s="376"/>
      <c r="K105" s="376"/>
      <c r="L105" s="376"/>
      <c r="M105" s="376"/>
      <c r="N105" s="376"/>
      <c r="O105" s="376"/>
      <c r="P105" s="376"/>
      <c r="Q105" s="376"/>
      <c r="R105" s="376"/>
      <c r="S105" s="376"/>
      <c r="T105" s="303"/>
      <c r="U105" s="336"/>
      <c r="V105" s="336"/>
      <c r="W105" s="336"/>
      <c r="X105" s="336"/>
      <c r="Y105" s="336"/>
      <c r="Z105" s="336"/>
      <c r="AA105" s="336"/>
      <c r="AB105" s="336"/>
    </row>
    <row r="106" spans="1:28" ht="16.5" thickBot="1">
      <c r="A106" s="377">
        <v>41164</v>
      </c>
      <c r="B106" s="393" t="s">
        <v>406</v>
      </c>
      <c r="C106" s="394"/>
      <c r="D106" s="394"/>
      <c r="E106" s="394"/>
      <c r="F106" s="394"/>
      <c r="G106" s="394"/>
      <c r="H106" s="394"/>
      <c r="I106" s="394"/>
      <c r="J106" s="394"/>
      <c r="K106" s="394"/>
      <c r="L106" s="394"/>
      <c r="M106" s="394"/>
      <c r="N106" s="394"/>
      <c r="O106" s="394"/>
      <c r="P106" s="394"/>
      <c r="Q106" s="395"/>
      <c r="R106" s="376"/>
      <c r="S106" s="376"/>
      <c r="T106" s="303"/>
      <c r="U106" s="336"/>
      <c r="V106" s="336"/>
      <c r="W106" s="336"/>
      <c r="X106" s="336"/>
      <c r="Y106" s="336"/>
      <c r="Z106" s="336"/>
      <c r="AA106" s="336"/>
      <c r="AB106" s="336"/>
    </row>
    <row r="107" spans="1:28" ht="15.75" thickBot="1">
      <c r="A107" s="404" t="s">
        <v>329</v>
      </c>
      <c r="B107" s="401"/>
      <c r="C107" s="402"/>
      <c r="D107" s="402"/>
      <c r="E107" s="402"/>
      <c r="F107" s="402"/>
      <c r="G107" s="402"/>
      <c r="H107" s="402"/>
      <c r="I107" s="402"/>
      <c r="J107" s="402"/>
      <c r="K107" s="402"/>
      <c r="L107" s="402"/>
      <c r="M107" s="402"/>
      <c r="N107" s="402"/>
      <c r="O107" s="402"/>
      <c r="P107" s="402"/>
      <c r="Q107" s="403"/>
      <c r="R107" s="376"/>
      <c r="S107" s="376"/>
      <c r="T107" s="303"/>
      <c r="U107" s="336"/>
      <c r="V107" s="336"/>
      <c r="W107" s="336"/>
      <c r="X107" s="336"/>
      <c r="Y107" s="336"/>
      <c r="Z107" s="336"/>
      <c r="AA107" s="336"/>
      <c r="AB107" s="336"/>
    </row>
    <row r="108" spans="1:28" ht="15.75" thickBot="1">
      <c r="A108" s="375"/>
      <c r="B108" s="376"/>
      <c r="C108" s="376"/>
      <c r="D108" s="376"/>
      <c r="E108" s="376"/>
      <c r="F108" s="376"/>
      <c r="G108" s="376"/>
      <c r="H108" s="376"/>
      <c r="I108" s="376"/>
      <c r="J108" s="376"/>
      <c r="K108" s="376"/>
      <c r="L108" s="376"/>
      <c r="M108" s="376"/>
      <c r="N108" s="376"/>
      <c r="O108" s="376"/>
      <c r="P108" s="376"/>
      <c r="Q108" s="376"/>
      <c r="R108" s="376"/>
      <c r="S108" s="376"/>
      <c r="T108" s="303"/>
      <c r="U108" s="336"/>
      <c r="V108" s="336"/>
      <c r="W108" s="336"/>
      <c r="X108" s="336"/>
      <c r="Y108" s="336"/>
      <c r="Z108" s="336"/>
      <c r="AA108" s="336"/>
      <c r="AB108" s="336"/>
    </row>
    <row r="109" spans="1:28" ht="16.5" thickBot="1">
      <c r="A109" s="377">
        <v>41282</v>
      </c>
      <c r="B109" s="393" t="s">
        <v>344</v>
      </c>
      <c r="C109" s="394"/>
      <c r="D109" s="394"/>
      <c r="E109" s="394"/>
      <c r="F109" s="394"/>
      <c r="G109" s="394"/>
      <c r="H109" s="394"/>
      <c r="I109" s="394"/>
      <c r="J109" s="394"/>
      <c r="K109" s="394"/>
      <c r="L109" s="394"/>
      <c r="M109" s="394"/>
      <c r="N109" s="394"/>
      <c r="O109" s="394"/>
      <c r="P109" s="394"/>
      <c r="Q109" s="395"/>
      <c r="R109" s="376"/>
      <c r="S109" s="376"/>
      <c r="T109" s="303"/>
      <c r="U109" s="336"/>
      <c r="V109" s="336"/>
      <c r="W109" s="336"/>
      <c r="X109" s="336"/>
      <c r="Y109" s="336"/>
      <c r="Z109" s="336"/>
      <c r="AA109" s="336"/>
      <c r="AB109" s="336"/>
    </row>
    <row r="110" spans="1:28" ht="15">
      <c r="A110" s="387" t="s">
        <v>345</v>
      </c>
      <c r="B110" s="396" t="s">
        <v>346</v>
      </c>
      <c r="C110" s="397"/>
      <c r="D110" s="397"/>
      <c r="E110" s="397"/>
      <c r="F110" s="397"/>
      <c r="G110" s="397"/>
      <c r="H110" s="397"/>
      <c r="I110" s="397"/>
      <c r="J110" s="397"/>
      <c r="K110" s="397"/>
      <c r="L110" s="397"/>
      <c r="M110" s="397"/>
      <c r="N110" s="397"/>
      <c r="O110" s="397"/>
      <c r="P110" s="397"/>
      <c r="Q110" s="398"/>
      <c r="R110" s="376"/>
      <c r="S110" s="376"/>
      <c r="T110" s="303"/>
      <c r="U110" s="336"/>
      <c r="V110" s="336"/>
      <c r="W110" s="336"/>
      <c r="X110" s="336"/>
      <c r="Y110" s="336"/>
      <c r="Z110" s="336"/>
      <c r="AA110" s="336"/>
      <c r="AB110" s="336"/>
    </row>
    <row r="111" spans="1:28" ht="15">
      <c r="A111" s="389" t="s">
        <v>347</v>
      </c>
      <c r="B111" s="396" t="s">
        <v>348</v>
      </c>
      <c r="C111" s="397"/>
      <c r="D111" s="397"/>
      <c r="E111" s="397"/>
      <c r="F111" s="397"/>
      <c r="G111" s="397"/>
      <c r="H111" s="397"/>
      <c r="I111" s="397"/>
      <c r="J111" s="397"/>
      <c r="K111" s="397"/>
      <c r="L111" s="397"/>
      <c r="M111" s="397"/>
      <c r="N111" s="397"/>
      <c r="O111" s="397"/>
      <c r="P111" s="397"/>
      <c r="Q111" s="398"/>
      <c r="R111" s="376"/>
      <c r="S111" s="376"/>
      <c r="T111" s="303"/>
      <c r="U111" s="336"/>
      <c r="V111" s="336"/>
      <c r="W111" s="336"/>
      <c r="X111" s="336"/>
      <c r="Y111" s="336"/>
      <c r="Z111" s="336"/>
      <c r="AA111" s="336"/>
      <c r="AB111" s="336"/>
    </row>
    <row r="112" spans="1:28" ht="15">
      <c r="A112" s="399" t="s">
        <v>349</v>
      </c>
      <c r="B112" s="396" t="s">
        <v>350</v>
      </c>
      <c r="C112" s="397"/>
      <c r="D112" s="397"/>
      <c r="E112" s="397"/>
      <c r="F112" s="397"/>
      <c r="G112" s="397"/>
      <c r="H112" s="397"/>
      <c r="I112" s="397"/>
      <c r="J112" s="397"/>
      <c r="K112" s="397"/>
      <c r="L112" s="397"/>
      <c r="M112" s="397"/>
      <c r="N112" s="397"/>
      <c r="O112" s="397"/>
      <c r="P112" s="397"/>
      <c r="Q112" s="398"/>
      <c r="R112" s="376"/>
      <c r="S112" s="376"/>
      <c r="T112" s="303"/>
      <c r="U112" s="336"/>
      <c r="V112" s="336"/>
      <c r="W112" s="336"/>
      <c r="X112" s="336"/>
      <c r="Y112" s="336"/>
      <c r="Z112" s="336"/>
      <c r="AA112" s="336"/>
      <c r="AB112" s="336"/>
    </row>
    <row r="113" spans="1:28" ht="15">
      <c r="A113" s="399" t="s">
        <v>351</v>
      </c>
      <c r="B113" s="396" t="s">
        <v>352</v>
      </c>
      <c r="C113" s="397"/>
      <c r="D113" s="397"/>
      <c r="E113" s="397"/>
      <c r="F113" s="397"/>
      <c r="G113" s="397"/>
      <c r="H113" s="397"/>
      <c r="I113" s="397"/>
      <c r="J113" s="397"/>
      <c r="K113" s="397"/>
      <c r="L113" s="397"/>
      <c r="M113" s="397"/>
      <c r="N113" s="397"/>
      <c r="O113" s="397"/>
      <c r="P113" s="397"/>
      <c r="Q113" s="398"/>
      <c r="R113" s="376"/>
      <c r="S113" s="376"/>
      <c r="T113" s="303"/>
      <c r="U113" s="336"/>
      <c r="V113" s="336"/>
      <c r="W113" s="336"/>
      <c r="X113" s="336"/>
      <c r="Y113" s="336"/>
      <c r="Z113" s="336"/>
      <c r="AA113" s="336"/>
      <c r="AB113" s="336"/>
    </row>
    <row r="114" spans="1:28" ht="15">
      <c r="A114" s="389" t="s">
        <v>353</v>
      </c>
      <c r="B114" s="367"/>
      <c r="C114" s="367"/>
      <c r="D114" s="367"/>
      <c r="E114" s="367"/>
      <c r="F114" s="367"/>
      <c r="G114" s="367"/>
      <c r="H114" s="367"/>
      <c r="I114" s="367"/>
      <c r="J114" s="367"/>
      <c r="K114" s="367"/>
      <c r="L114" s="367"/>
      <c r="M114" s="367"/>
      <c r="N114" s="367"/>
      <c r="O114" s="367"/>
      <c r="P114" s="367"/>
      <c r="Q114" s="383"/>
      <c r="R114" s="376"/>
      <c r="S114" s="376"/>
      <c r="T114" s="303"/>
      <c r="U114" s="336"/>
      <c r="V114" s="336"/>
      <c r="W114" s="336"/>
      <c r="X114" s="336"/>
      <c r="Y114" s="336"/>
      <c r="Z114" s="336"/>
      <c r="AA114" s="336"/>
      <c r="AB114" s="336"/>
    </row>
    <row r="115" spans="1:28" ht="15.75" thickBot="1">
      <c r="A115" s="400"/>
      <c r="B115" s="373"/>
      <c r="C115" s="402"/>
      <c r="D115" s="402"/>
      <c r="E115" s="402"/>
      <c r="F115" s="402"/>
      <c r="G115" s="402"/>
      <c r="H115" s="402"/>
      <c r="I115" s="402"/>
      <c r="J115" s="402"/>
      <c r="K115" s="402"/>
      <c r="L115" s="402"/>
      <c r="M115" s="402"/>
      <c r="N115" s="402"/>
      <c r="O115" s="402"/>
      <c r="P115" s="402"/>
      <c r="Q115" s="403"/>
      <c r="R115" s="376"/>
      <c r="S115" s="376"/>
      <c r="T115" s="303"/>
      <c r="U115" s="336"/>
      <c r="V115" s="336"/>
      <c r="W115" s="336"/>
      <c r="X115" s="336"/>
      <c r="Y115" s="336"/>
      <c r="Z115" s="336"/>
      <c r="AA115" s="336"/>
      <c r="AB115" s="336"/>
    </row>
    <row r="116" spans="1:28" ht="15.75" thickBot="1">
      <c r="A116" s="375"/>
      <c r="B116" s="376"/>
      <c r="C116" s="376"/>
      <c r="D116" s="376"/>
      <c r="E116" s="376"/>
      <c r="F116" s="376"/>
      <c r="G116" s="376"/>
      <c r="H116" s="376"/>
      <c r="I116" s="376"/>
      <c r="J116" s="376"/>
      <c r="K116" s="376"/>
      <c r="L116" s="376"/>
      <c r="M116" s="376"/>
      <c r="N116" s="376"/>
      <c r="O116" s="376"/>
      <c r="P116" s="376"/>
      <c r="Q116" s="376"/>
      <c r="R116" s="376"/>
      <c r="S116" s="376"/>
      <c r="T116" s="303"/>
      <c r="U116" s="336"/>
      <c r="V116" s="336"/>
      <c r="W116" s="336"/>
      <c r="X116" s="336"/>
      <c r="Y116" s="336"/>
      <c r="Z116" s="336"/>
      <c r="AA116" s="336"/>
      <c r="AB116" s="336"/>
    </row>
    <row r="117" spans="1:28" ht="16.5" thickBot="1">
      <c r="A117" s="377">
        <v>41282</v>
      </c>
      <c r="B117" s="393" t="s">
        <v>407</v>
      </c>
      <c r="C117" s="394"/>
      <c r="D117" s="394"/>
      <c r="E117" s="394"/>
      <c r="F117" s="394"/>
      <c r="G117" s="394"/>
      <c r="H117" s="394"/>
      <c r="I117" s="394"/>
      <c r="J117" s="394"/>
      <c r="K117" s="394"/>
      <c r="L117" s="394"/>
      <c r="M117" s="394"/>
      <c r="N117" s="394"/>
      <c r="O117" s="394"/>
      <c r="P117" s="394"/>
      <c r="Q117" s="395"/>
      <c r="R117" s="376"/>
      <c r="S117" s="376"/>
      <c r="T117" s="303"/>
      <c r="U117" s="336"/>
      <c r="V117" s="336"/>
      <c r="W117" s="336"/>
      <c r="X117" s="336"/>
      <c r="Y117" s="336"/>
      <c r="Z117" s="336"/>
      <c r="AA117" s="336"/>
      <c r="AB117" s="336"/>
    </row>
    <row r="118" spans="1:28" ht="15">
      <c r="A118" s="387"/>
      <c r="B118" s="396" t="s">
        <v>354</v>
      </c>
      <c r="C118" s="397"/>
      <c r="D118" s="397"/>
      <c r="E118" s="397"/>
      <c r="F118" s="397"/>
      <c r="G118" s="397"/>
      <c r="H118" s="397"/>
      <c r="I118" s="397"/>
      <c r="J118" s="397"/>
      <c r="K118" s="397"/>
      <c r="L118" s="397"/>
      <c r="M118" s="397"/>
      <c r="N118" s="397"/>
      <c r="O118" s="397"/>
      <c r="P118" s="397"/>
      <c r="Q118" s="398"/>
      <c r="R118" s="376"/>
      <c r="S118" s="376"/>
      <c r="T118" s="303"/>
      <c r="U118" s="336"/>
      <c r="V118" s="336"/>
      <c r="W118" s="336"/>
      <c r="X118" s="336"/>
      <c r="Y118" s="336"/>
      <c r="Z118" s="336"/>
      <c r="AA118" s="336"/>
      <c r="AB118" s="336"/>
    </row>
    <row r="119" spans="1:28" ht="15">
      <c r="A119" s="389"/>
      <c r="B119" s="396" t="s">
        <v>355</v>
      </c>
      <c r="C119" s="397"/>
      <c r="D119" s="397"/>
      <c r="E119" s="397"/>
      <c r="F119" s="397"/>
      <c r="G119" s="397"/>
      <c r="H119" s="397"/>
      <c r="I119" s="397"/>
      <c r="J119" s="397"/>
      <c r="K119" s="397"/>
      <c r="L119" s="397"/>
      <c r="M119" s="397"/>
      <c r="N119" s="397"/>
      <c r="O119" s="397"/>
      <c r="P119" s="397"/>
      <c r="Q119" s="398"/>
      <c r="R119" s="376"/>
      <c r="S119" s="376"/>
      <c r="T119" s="303"/>
      <c r="U119" s="336"/>
      <c r="V119" s="336"/>
      <c r="W119" s="336"/>
      <c r="X119" s="336"/>
      <c r="Y119" s="336"/>
      <c r="Z119" s="336"/>
      <c r="AA119" s="336"/>
      <c r="AB119" s="336"/>
    </row>
    <row r="120" spans="1:28" ht="15">
      <c r="A120" s="399"/>
      <c r="B120" s="396" t="s">
        <v>356</v>
      </c>
      <c r="C120" s="397"/>
      <c r="D120" s="397"/>
      <c r="E120" s="397"/>
      <c r="F120" s="397"/>
      <c r="G120" s="397"/>
      <c r="H120" s="397"/>
      <c r="I120" s="397"/>
      <c r="J120" s="397"/>
      <c r="K120" s="397"/>
      <c r="L120" s="397"/>
      <c r="M120" s="397"/>
      <c r="N120" s="397"/>
      <c r="O120" s="397"/>
      <c r="P120" s="397"/>
      <c r="Q120" s="398"/>
      <c r="R120" s="376"/>
      <c r="S120" s="376"/>
      <c r="T120" s="303"/>
      <c r="U120" s="336"/>
      <c r="V120" s="336"/>
      <c r="W120" s="336"/>
      <c r="X120" s="336"/>
      <c r="Y120" s="336"/>
      <c r="Z120" s="336"/>
      <c r="AA120" s="336"/>
      <c r="AB120" s="336"/>
    </row>
    <row r="121" spans="1:28" ht="15">
      <c r="A121" s="399"/>
      <c r="B121" s="396" t="s">
        <v>357</v>
      </c>
      <c r="C121" s="397"/>
      <c r="D121" s="397"/>
      <c r="E121" s="397"/>
      <c r="F121" s="397"/>
      <c r="G121" s="397"/>
      <c r="H121" s="397"/>
      <c r="I121" s="397"/>
      <c r="J121" s="397"/>
      <c r="K121" s="397"/>
      <c r="L121" s="397"/>
      <c r="M121" s="397"/>
      <c r="N121" s="397"/>
      <c r="O121" s="397"/>
      <c r="P121" s="397"/>
      <c r="Q121" s="398"/>
      <c r="R121" s="376"/>
      <c r="S121" s="376"/>
      <c r="T121" s="303"/>
      <c r="U121" s="336"/>
      <c r="V121" s="336"/>
      <c r="W121" s="336"/>
      <c r="X121" s="336"/>
      <c r="Y121" s="336"/>
      <c r="Z121" s="336"/>
      <c r="AA121" s="336"/>
      <c r="AB121" s="336"/>
    </row>
    <row r="122" spans="1:28" ht="15">
      <c r="A122" s="389"/>
      <c r="B122" s="367"/>
      <c r="C122" s="367"/>
      <c r="D122" s="367"/>
      <c r="E122" s="367"/>
      <c r="F122" s="367"/>
      <c r="G122" s="367"/>
      <c r="H122" s="367"/>
      <c r="I122" s="367"/>
      <c r="J122" s="367"/>
      <c r="K122" s="367"/>
      <c r="L122" s="367"/>
      <c r="M122" s="367"/>
      <c r="N122" s="367"/>
      <c r="O122" s="367"/>
      <c r="P122" s="367"/>
      <c r="Q122" s="383"/>
      <c r="R122" s="376"/>
      <c r="S122" s="376"/>
      <c r="T122" s="303"/>
      <c r="U122" s="336"/>
      <c r="V122" s="336"/>
      <c r="W122" s="336"/>
      <c r="X122" s="336"/>
      <c r="Y122" s="336"/>
      <c r="Z122" s="336"/>
      <c r="AA122" s="336"/>
      <c r="AB122" s="336"/>
    </row>
    <row r="123" spans="1:28" ht="15.75" thickBot="1">
      <c r="A123" s="400"/>
      <c r="B123" s="373"/>
      <c r="C123" s="402"/>
      <c r="D123" s="402"/>
      <c r="E123" s="402"/>
      <c r="F123" s="402"/>
      <c r="G123" s="402"/>
      <c r="H123" s="402"/>
      <c r="I123" s="402"/>
      <c r="J123" s="402"/>
      <c r="K123" s="402"/>
      <c r="L123" s="402"/>
      <c r="M123" s="402"/>
      <c r="N123" s="402"/>
      <c r="O123" s="402"/>
      <c r="P123" s="402"/>
      <c r="Q123" s="403"/>
      <c r="R123" s="376"/>
      <c r="S123" s="376"/>
      <c r="T123" s="303"/>
      <c r="U123" s="336"/>
      <c r="V123" s="336"/>
      <c r="W123" s="336"/>
      <c r="X123" s="336"/>
      <c r="Y123" s="336"/>
      <c r="Z123" s="336"/>
      <c r="AA123" s="336"/>
      <c r="AB123" s="336"/>
    </row>
    <row r="124" spans="1:28" ht="15.75" thickBot="1">
      <c r="A124" s="375"/>
      <c r="B124" s="376"/>
      <c r="C124" s="376"/>
      <c r="D124" s="376"/>
      <c r="E124" s="376"/>
      <c r="F124" s="376"/>
      <c r="G124" s="376"/>
      <c r="H124" s="376"/>
      <c r="I124" s="376"/>
      <c r="J124" s="376"/>
      <c r="K124" s="376"/>
      <c r="L124" s="376"/>
      <c r="M124" s="376"/>
      <c r="N124" s="376"/>
      <c r="O124" s="376"/>
      <c r="P124" s="376"/>
      <c r="Q124" s="376"/>
      <c r="R124" s="376"/>
      <c r="S124" s="376"/>
      <c r="T124" s="303"/>
      <c r="U124" s="336"/>
      <c r="V124" s="336"/>
      <c r="W124" s="336"/>
      <c r="X124" s="336"/>
      <c r="Y124" s="336"/>
      <c r="Z124" s="336"/>
      <c r="AA124" s="336"/>
      <c r="AB124" s="336"/>
    </row>
    <row r="125" spans="1:28" ht="16.5" thickBot="1">
      <c r="A125" s="377">
        <v>41282</v>
      </c>
      <c r="B125" s="405" t="s">
        <v>408</v>
      </c>
      <c r="C125" s="406"/>
      <c r="D125" s="406"/>
      <c r="E125" s="406"/>
      <c r="F125" s="406"/>
      <c r="G125" s="406"/>
      <c r="H125" s="406"/>
      <c r="I125" s="406"/>
      <c r="J125" s="406"/>
      <c r="K125" s="406"/>
      <c r="L125" s="406"/>
      <c r="M125" s="406"/>
      <c r="N125" s="406"/>
      <c r="O125" s="406"/>
      <c r="P125" s="406"/>
      <c r="Q125" s="407"/>
      <c r="R125" s="376"/>
      <c r="S125" s="376"/>
      <c r="T125" s="303"/>
      <c r="U125" s="336"/>
      <c r="V125" s="336"/>
      <c r="W125" s="336"/>
      <c r="X125" s="336"/>
      <c r="Y125" s="336"/>
      <c r="Z125" s="336"/>
      <c r="AA125" s="336"/>
      <c r="AB125" s="336"/>
    </row>
    <row r="126" spans="1:28" ht="15.75" thickBot="1">
      <c r="A126" s="375"/>
      <c r="B126" s="376"/>
      <c r="C126" s="376"/>
      <c r="D126" s="376"/>
      <c r="E126" s="376"/>
      <c r="F126" s="376"/>
      <c r="G126" s="376"/>
      <c r="H126" s="376"/>
      <c r="I126" s="376"/>
      <c r="J126" s="376"/>
      <c r="K126" s="376"/>
      <c r="L126" s="376"/>
      <c r="M126" s="376"/>
      <c r="N126" s="376"/>
      <c r="O126" s="376"/>
      <c r="P126" s="376"/>
      <c r="Q126" s="376"/>
      <c r="R126" s="376"/>
      <c r="S126" s="376"/>
      <c r="T126" s="303"/>
      <c r="U126" s="336"/>
      <c r="V126" s="336"/>
      <c r="W126" s="336"/>
      <c r="X126" s="336"/>
      <c r="Y126" s="336"/>
      <c r="Z126" s="336"/>
      <c r="AA126" s="336"/>
      <c r="AB126" s="336"/>
    </row>
    <row r="127" spans="1:28" ht="16.5" thickBot="1">
      <c r="A127" s="377">
        <v>41282</v>
      </c>
      <c r="B127" s="405" t="s">
        <v>409</v>
      </c>
      <c r="C127" s="406"/>
      <c r="D127" s="406"/>
      <c r="E127" s="406"/>
      <c r="F127" s="406"/>
      <c r="G127" s="406"/>
      <c r="H127" s="406"/>
      <c r="I127" s="406"/>
      <c r="J127" s="406"/>
      <c r="K127" s="406"/>
      <c r="L127" s="406"/>
      <c r="M127" s="406"/>
      <c r="N127" s="406"/>
      <c r="O127" s="406"/>
      <c r="P127" s="406"/>
      <c r="Q127" s="407"/>
      <c r="R127" s="376"/>
      <c r="S127" s="376"/>
      <c r="T127" s="303"/>
      <c r="U127" s="336"/>
      <c r="V127" s="336"/>
      <c r="W127" s="336"/>
      <c r="X127" s="336"/>
      <c r="Y127" s="336"/>
      <c r="Z127" s="336"/>
      <c r="AA127" s="336"/>
      <c r="AB127" s="336"/>
    </row>
    <row r="128" spans="1:28" ht="15.75" thickBot="1">
      <c r="A128" s="375"/>
      <c r="B128" s="376"/>
      <c r="C128" s="376"/>
      <c r="D128" s="376"/>
      <c r="E128" s="376"/>
      <c r="F128" s="376"/>
      <c r="G128" s="376"/>
      <c r="H128" s="376"/>
      <c r="I128" s="376"/>
      <c r="J128" s="376"/>
      <c r="K128" s="376"/>
      <c r="L128" s="376"/>
      <c r="M128" s="376"/>
      <c r="N128" s="376"/>
      <c r="O128" s="376"/>
      <c r="P128" s="376"/>
      <c r="Q128" s="376"/>
      <c r="R128" s="376"/>
      <c r="S128" s="376"/>
      <c r="T128" s="303"/>
      <c r="U128" s="336"/>
      <c r="V128" s="336"/>
      <c r="W128" s="336"/>
      <c r="X128" s="336"/>
      <c r="Y128" s="336"/>
      <c r="Z128" s="336"/>
      <c r="AA128" s="336"/>
      <c r="AB128" s="336"/>
    </row>
    <row r="129" spans="1:28" ht="16.5" thickBot="1">
      <c r="A129" s="377">
        <v>41477</v>
      </c>
      <c r="B129" s="405" t="s">
        <v>358</v>
      </c>
      <c r="C129" s="406"/>
      <c r="D129" s="406"/>
      <c r="E129" s="406"/>
      <c r="F129" s="406"/>
      <c r="G129" s="406"/>
      <c r="H129" s="406"/>
      <c r="I129" s="406"/>
      <c r="J129" s="406"/>
      <c r="K129" s="406"/>
      <c r="L129" s="406"/>
      <c r="M129" s="406"/>
      <c r="N129" s="406"/>
      <c r="O129" s="406"/>
      <c r="P129" s="406"/>
      <c r="Q129" s="407"/>
      <c r="R129" s="376"/>
      <c r="S129" s="376"/>
      <c r="T129" s="303"/>
      <c r="U129" s="336"/>
      <c r="V129" s="336"/>
      <c r="W129" s="336"/>
      <c r="X129" s="336"/>
      <c r="Y129" s="336"/>
      <c r="Z129" s="336"/>
      <c r="AA129" s="336"/>
      <c r="AB129" s="336"/>
    </row>
    <row r="130" spans="1:28" ht="15">
      <c r="A130" s="375"/>
      <c r="B130" s="376"/>
      <c r="C130" s="376"/>
      <c r="D130" s="376"/>
      <c r="E130" s="376"/>
      <c r="F130" s="376"/>
      <c r="G130" s="376"/>
      <c r="H130" s="376"/>
      <c r="I130" s="376"/>
      <c r="J130" s="376"/>
      <c r="K130" s="376"/>
      <c r="L130" s="376"/>
      <c r="M130" s="376"/>
      <c r="N130" s="376"/>
      <c r="O130" s="376"/>
      <c r="P130" s="376"/>
      <c r="Q130" s="376"/>
      <c r="R130" s="376"/>
      <c r="S130" s="376"/>
      <c r="T130" s="303"/>
      <c r="U130" s="336"/>
      <c r="V130" s="336"/>
      <c r="W130" s="336"/>
      <c r="X130" s="336"/>
      <c r="Y130" s="336"/>
      <c r="Z130" s="336"/>
      <c r="AA130" s="336"/>
      <c r="AB130" s="336"/>
    </row>
    <row r="131" spans="1:28" ht="15.75" thickBot="1">
      <c r="A131" s="375"/>
      <c r="B131" s="376"/>
      <c r="C131" s="376"/>
      <c r="D131" s="376"/>
      <c r="E131" s="376"/>
      <c r="F131" s="376"/>
      <c r="G131" s="376"/>
      <c r="H131" s="376"/>
      <c r="I131" s="376"/>
      <c r="J131" s="376"/>
      <c r="K131" s="376"/>
      <c r="L131" s="376"/>
      <c r="M131" s="376"/>
      <c r="N131" s="376"/>
      <c r="O131" s="376"/>
      <c r="P131" s="376"/>
      <c r="Q131" s="376"/>
      <c r="R131" s="376"/>
      <c r="S131" s="376"/>
      <c r="T131" s="303"/>
      <c r="U131" s="336"/>
      <c r="V131" s="336"/>
      <c r="W131" s="336"/>
      <c r="X131" s="336"/>
      <c r="Y131" s="336"/>
      <c r="Z131" s="336"/>
      <c r="AA131" s="336"/>
      <c r="AB131" s="336"/>
    </row>
    <row r="132" spans="1:28" ht="15.75">
      <c r="A132" s="408">
        <v>41478</v>
      </c>
      <c r="B132" s="393" t="s">
        <v>410</v>
      </c>
      <c r="C132" s="394"/>
      <c r="D132" s="394"/>
      <c r="E132" s="394"/>
      <c r="F132" s="394"/>
      <c r="G132" s="394"/>
      <c r="H132" s="394"/>
      <c r="I132" s="394"/>
      <c r="J132" s="394"/>
      <c r="K132" s="394"/>
      <c r="L132" s="394"/>
      <c r="M132" s="394"/>
      <c r="N132" s="394"/>
      <c r="O132" s="394"/>
      <c r="P132" s="394"/>
      <c r="Q132" s="395"/>
      <c r="R132" s="376"/>
      <c r="S132" s="376"/>
      <c r="T132" s="303"/>
      <c r="U132" s="336"/>
      <c r="V132" s="336"/>
      <c r="W132" s="336"/>
      <c r="X132" s="336"/>
      <c r="Y132" s="336"/>
      <c r="Z132" s="336"/>
      <c r="AA132" s="336"/>
      <c r="AB132" s="336"/>
    </row>
    <row r="133" spans="1:28" ht="15">
      <c r="A133" s="369"/>
      <c r="B133" s="396" t="s">
        <v>359</v>
      </c>
      <c r="C133" s="397"/>
      <c r="D133" s="397"/>
      <c r="E133" s="397"/>
      <c r="F133" s="397"/>
      <c r="G133" s="397"/>
      <c r="H133" s="397"/>
      <c r="I133" s="397"/>
      <c r="J133" s="397"/>
      <c r="K133" s="397"/>
      <c r="L133" s="397"/>
      <c r="M133" s="397"/>
      <c r="N133" s="397"/>
      <c r="O133" s="397"/>
      <c r="P133" s="397"/>
      <c r="Q133" s="398"/>
      <c r="R133" s="376"/>
      <c r="S133" s="376"/>
      <c r="T133" s="303"/>
      <c r="U133" s="336"/>
      <c r="V133" s="336"/>
      <c r="W133" s="336"/>
      <c r="X133" s="336"/>
      <c r="Y133" s="336"/>
      <c r="Z133" s="336"/>
      <c r="AA133" s="336"/>
      <c r="AB133" s="336"/>
    </row>
    <row r="134" spans="1:28" ht="15">
      <c r="A134" s="369"/>
      <c r="B134" s="396" t="s">
        <v>360</v>
      </c>
      <c r="C134" s="397"/>
      <c r="D134" s="397"/>
      <c r="E134" s="397"/>
      <c r="F134" s="397"/>
      <c r="G134" s="397"/>
      <c r="H134" s="397"/>
      <c r="I134" s="397"/>
      <c r="J134" s="397"/>
      <c r="K134" s="397"/>
      <c r="L134" s="397"/>
      <c r="M134" s="397"/>
      <c r="N134" s="397"/>
      <c r="O134" s="397"/>
      <c r="P134" s="397"/>
      <c r="Q134" s="398"/>
      <c r="R134" s="376"/>
      <c r="S134" s="376"/>
      <c r="T134" s="303"/>
      <c r="U134" s="336"/>
      <c r="V134" s="336"/>
      <c r="W134" s="336"/>
      <c r="X134" s="336"/>
      <c r="Y134" s="336"/>
      <c r="Z134" s="336"/>
      <c r="AA134" s="336"/>
      <c r="AB134" s="336"/>
    </row>
    <row r="135" spans="1:28" ht="15.75" thickBot="1">
      <c r="A135" s="372"/>
      <c r="B135" s="401" t="s">
        <v>361</v>
      </c>
      <c r="C135" s="402"/>
      <c r="D135" s="402"/>
      <c r="E135" s="402"/>
      <c r="F135" s="402"/>
      <c r="G135" s="402"/>
      <c r="H135" s="402"/>
      <c r="I135" s="402"/>
      <c r="J135" s="402"/>
      <c r="K135" s="402"/>
      <c r="L135" s="402"/>
      <c r="M135" s="402"/>
      <c r="N135" s="402"/>
      <c r="O135" s="402"/>
      <c r="P135" s="402"/>
      <c r="Q135" s="403"/>
      <c r="R135" s="376"/>
      <c r="S135" s="376"/>
      <c r="T135" s="303"/>
      <c r="U135" s="336"/>
      <c r="V135" s="336"/>
      <c r="W135" s="336"/>
      <c r="X135" s="336"/>
      <c r="Y135" s="336"/>
      <c r="Z135" s="336"/>
      <c r="AA135" s="336"/>
      <c r="AB135" s="336"/>
    </row>
    <row r="136" spans="1:28" ht="15.75" thickBot="1">
      <c r="A136" s="375"/>
      <c r="B136" s="376"/>
      <c r="C136" s="376"/>
      <c r="D136" s="376"/>
      <c r="E136" s="376"/>
      <c r="F136" s="376"/>
      <c r="G136" s="376"/>
      <c r="H136" s="376"/>
      <c r="I136" s="376"/>
      <c r="J136" s="376"/>
      <c r="K136" s="376"/>
      <c r="L136" s="376"/>
      <c r="M136" s="376"/>
      <c r="N136" s="376"/>
      <c r="O136" s="376"/>
      <c r="P136" s="376"/>
      <c r="Q136" s="376"/>
      <c r="R136" s="376"/>
      <c r="S136" s="376"/>
      <c r="T136" s="303"/>
      <c r="U136" s="336"/>
      <c r="V136" s="336"/>
      <c r="W136" s="336"/>
      <c r="X136" s="336"/>
      <c r="Y136" s="336"/>
      <c r="Z136" s="336"/>
      <c r="AA136" s="336"/>
      <c r="AB136" s="336"/>
    </row>
    <row r="137" spans="1:28" ht="15.75">
      <c r="A137" s="408">
        <v>41478</v>
      </c>
      <c r="B137" s="393" t="s">
        <v>411</v>
      </c>
      <c r="C137" s="394"/>
      <c r="D137" s="394"/>
      <c r="E137" s="394"/>
      <c r="F137" s="394"/>
      <c r="G137" s="394"/>
      <c r="H137" s="394"/>
      <c r="I137" s="394"/>
      <c r="J137" s="394"/>
      <c r="K137" s="394"/>
      <c r="L137" s="394"/>
      <c r="M137" s="394"/>
      <c r="N137" s="394"/>
      <c r="O137" s="394"/>
      <c r="P137" s="394"/>
      <c r="Q137" s="395"/>
      <c r="R137" s="376"/>
      <c r="S137" s="376"/>
      <c r="T137" s="303"/>
      <c r="U137" s="336"/>
      <c r="V137" s="336"/>
      <c r="W137" s="336"/>
      <c r="X137" s="336"/>
      <c r="Y137" s="336"/>
      <c r="Z137" s="336"/>
      <c r="AA137" s="336"/>
      <c r="AB137" s="336"/>
    </row>
    <row r="138" spans="1:28" ht="15.75">
      <c r="A138" s="369"/>
      <c r="B138" s="396" t="s">
        <v>412</v>
      </c>
      <c r="C138" s="397"/>
      <c r="D138" s="397"/>
      <c r="E138" s="397"/>
      <c r="F138" s="397"/>
      <c r="G138" s="397"/>
      <c r="H138" s="397"/>
      <c r="I138" s="397"/>
      <c r="J138" s="397"/>
      <c r="K138" s="397"/>
      <c r="L138" s="397"/>
      <c r="M138" s="397"/>
      <c r="N138" s="397"/>
      <c r="O138" s="397"/>
      <c r="P138" s="397"/>
      <c r="Q138" s="398"/>
      <c r="R138" s="376"/>
      <c r="S138" s="376"/>
      <c r="T138" s="303"/>
      <c r="U138" s="336"/>
      <c r="V138" s="336"/>
      <c r="W138" s="336"/>
      <c r="X138" s="336"/>
      <c r="Y138" s="336"/>
      <c r="Z138" s="336"/>
      <c r="AA138" s="336"/>
      <c r="AB138" s="336"/>
    </row>
    <row r="139" spans="1:28" ht="15">
      <c r="A139" s="369"/>
      <c r="B139" s="396" t="s">
        <v>362</v>
      </c>
      <c r="C139" s="397"/>
      <c r="D139" s="397"/>
      <c r="E139" s="397"/>
      <c r="F139" s="397"/>
      <c r="G139" s="397"/>
      <c r="H139" s="397"/>
      <c r="I139" s="397"/>
      <c r="J139" s="397"/>
      <c r="K139" s="397"/>
      <c r="L139" s="397"/>
      <c r="M139" s="397"/>
      <c r="N139" s="397"/>
      <c r="O139" s="397"/>
      <c r="P139" s="397"/>
      <c r="Q139" s="398"/>
      <c r="R139" s="376"/>
      <c r="S139" s="376"/>
      <c r="T139" s="303"/>
      <c r="U139" s="336"/>
      <c r="V139" s="336"/>
      <c r="W139" s="336"/>
      <c r="X139" s="336"/>
      <c r="Y139" s="336"/>
      <c r="Z139" s="336"/>
      <c r="AA139" s="336"/>
      <c r="AB139" s="336"/>
    </row>
    <row r="140" spans="1:28" ht="15">
      <c r="A140" s="369"/>
      <c r="B140" s="396" t="s">
        <v>363</v>
      </c>
      <c r="C140" s="397"/>
      <c r="D140" s="397"/>
      <c r="E140" s="397"/>
      <c r="F140" s="397"/>
      <c r="G140" s="397"/>
      <c r="H140" s="397"/>
      <c r="I140" s="397"/>
      <c r="J140" s="397"/>
      <c r="K140" s="397"/>
      <c r="L140" s="397"/>
      <c r="M140" s="397"/>
      <c r="N140" s="397"/>
      <c r="O140" s="397"/>
      <c r="P140" s="397"/>
      <c r="Q140" s="398"/>
      <c r="R140" s="376"/>
      <c r="S140" s="376"/>
      <c r="T140" s="303"/>
      <c r="U140" s="336"/>
      <c r="V140" s="336"/>
      <c r="W140" s="336"/>
      <c r="X140" s="336"/>
      <c r="Y140" s="336"/>
      <c r="Z140" s="336"/>
      <c r="AA140" s="336"/>
      <c r="AB140" s="336"/>
    </row>
    <row r="141" spans="1:28" ht="15">
      <c r="A141" s="369"/>
      <c r="B141" s="396" t="s">
        <v>364</v>
      </c>
      <c r="C141" s="397"/>
      <c r="D141" s="397"/>
      <c r="E141" s="397"/>
      <c r="F141" s="397"/>
      <c r="G141" s="397"/>
      <c r="H141" s="397"/>
      <c r="I141" s="397"/>
      <c r="J141" s="397"/>
      <c r="K141" s="397"/>
      <c r="L141" s="397"/>
      <c r="M141" s="397"/>
      <c r="N141" s="397"/>
      <c r="O141" s="397"/>
      <c r="P141" s="397"/>
      <c r="Q141" s="398"/>
      <c r="R141" s="376"/>
      <c r="S141" s="376"/>
      <c r="T141" s="303"/>
      <c r="U141" s="336"/>
      <c r="V141" s="336"/>
      <c r="W141" s="336"/>
      <c r="X141" s="336"/>
      <c r="Y141" s="336"/>
      <c r="Z141" s="336"/>
      <c r="AA141" s="336"/>
      <c r="AB141" s="336"/>
    </row>
    <row r="142" spans="1:28" ht="15">
      <c r="A142" s="369"/>
      <c r="B142" s="396" t="s">
        <v>365</v>
      </c>
      <c r="C142" s="397"/>
      <c r="D142" s="397"/>
      <c r="E142" s="397"/>
      <c r="F142" s="397"/>
      <c r="G142" s="397"/>
      <c r="H142" s="397"/>
      <c r="I142" s="397"/>
      <c r="J142" s="397"/>
      <c r="K142" s="397"/>
      <c r="L142" s="397"/>
      <c r="M142" s="397"/>
      <c r="N142" s="397"/>
      <c r="O142" s="397"/>
      <c r="P142" s="397"/>
      <c r="Q142" s="398"/>
      <c r="R142" s="376"/>
      <c r="S142" s="376"/>
      <c r="T142" s="303"/>
      <c r="U142" s="336"/>
      <c r="V142" s="336"/>
      <c r="W142" s="336"/>
      <c r="X142" s="336"/>
      <c r="Y142" s="336"/>
      <c r="Z142" s="336"/>
      <c r="AA142" s="336"/>
      <c r="AB142" s="336"/>
    </row>
    <row r="143" spans="1:28" ht="16.5" thickBot="1">
      <c r="A143" s="372"/>
      <c r="B143" s="401" t="s">
        <v>413</v>
      </c>
      <c r="C143" s="402"/>
      <c r="D143" s="402"/>
      <c r="E143" s="402"/>
      <c r="F143" s="402"/>
      <c r="G143" s="402"/>
      <c r="H143" s="402"/>
      <c r="I143" s="402"/>
      <c r="J143" s="402"/>
      <c r="K143" s="402"/>
      <c r="L143" s="402"/>
      <c r="M143" s="402"/>
      <c r="N143" s="402"/>
      <c r="O143" s="402"/>
      <c r="P143" s="402"/>
      <c r="Q143" s="403"/>
      <c r="R143" s="376"/>
      <c r="S143" s="376"/>
      <c r="T143" s="303"/>
      <c r="U143" s="336"/>
      <c r="V143" s="336"/>
      <c r="W143" s="336"/>
      <c r="X143" s="336"/>
      <c r="Y143" s="336"/>
      <c r="Z143" s="336"/>
      <c r="AA143" s="336"/>
      <c r="AB143" s="336"/>
    </row>
    <row r="144" spans="1:28" ht="15">
      <c r="A144" s="375"/>
      <c r="B144" s="376"/>
      <c r="C144" s="376"/>
      <c r="D144" s="376"/>
      <c r="E144" s="376"/>
      <c r="F144" s="376"/>
      <c r="G144" s="376"/>
      <c r="H144" s="376"/>
      <c r="I144" s="376"/>
      <c r="J144" s="376"/>
      <c r="K144" s="376"/>
      <c r="L144" s="376"/>
      <c r="M144" s="376"/>
      <c r="N144" s="376"/>
      <c r="O144" s="376"/>
      <c r="P144" s="376"/>
      <c r="Q144" s="376"/>
      <c r="R144" s="376"/>
      <c r="S144" s="376"/>
      <c r="T144" s="303"/>
      <c r="U144" s="336"/>
      <c r="V144" s="336"/>
      <c r="W144" s="336"/>
      <c r="X144" s="336"/>
      <c r="Y144" s="336"/>
      <c r="Z144" s="336"/>
      <c r="AA144" s="336"/>
      <c r="AB144" s="336"/>
    </row>
    <row r="145" spans="1:28" ht="15">
      <c r="A145" s="362"/>
      <c r="B145" s="360"/>
      <c r="C145" s="360"/>
      <c r="D145" s="360"/>
      <c r="E145" s="360"/>
      <c r="F145" s="360"/>
      <c r="G145" s="360"/>
      <c r="H145" s="360"/>
      <c r="I145" s="360"/>
      <c r="J145" s="360"/>
      <c r="K145" s="360"/>
      <c r="L145" s="360"/>
      <c r="M145" s="360"/>
      <c r="N145" s="360"/>
      <c r="O145" s="360"/>
      <c r="P145" s="360"/>
      <c r="Q145" s="360"/>
      <c r="R145" s="360"/>
      <c r="S145" s="360"/>
      <c r="T145" s="336"/>
      <c r="U145" s="336"/>
      <c r="V145" s="336"/>
      <c r="W145" s="336"/>
      <c r="X145" s="336"/>
      <c r="Y145" s="336"/>
      <c r="Z145" s="336"/>
      <c r="AA145" s="336"/>
      <c r="AB145" s="336"/>
    </row>
    <row r="146" spans="1:21" ht="18">
      <c r="A146" s="346"/>
      <c r="B146" s="345"/>
      <c r="C146" s="345"/>
      <c r="D146" s="345"/>
      <c r="E146" s="345"/>
      <c r="F146" s="345"/>
      <c r="G146" s="345"/>
      <c r="H146" s="345"/>
      <c r="I146" s="345"/>
      <c r="J146" s="345"/>
      <c r="K146" s="345"/>
      <c r="L146" s="345"/>
      <c r="M146" s="345"/>
      <c r="N146" s="345"/>
      <c r="O146" s="345"/>
      <c r="P146" s="345"/>
      <c r="Q146" s="345"/>
      <c r="R146" s="345"/>
      <c r="S146" s="345"/>
      <c r="T146" s="344"/>
      <c r="U146" s="344"/>
    </row>
    <row r="147" spans="1:21" ht="18">
      <c r="A147" s="346"/>
      <c r="B147" s="345"/>
      <c r="C147" s="345"/>
      <c r="D147" s="345"/>
      <c r="E147" s="345"/>
      <c r="F147" s="345"/>
      <c r="G147" s="345"/>
      <c r="H147" s="345"/>
      <c r="I147" s="345"/>
      <c r="J147" s="345"/>
      <c r="K147" s="345"/>
      <c r="L147" s="345"/>
      <c r="M147" s="345"/>
      <c r="N147" s="345"/>
      <c r="O147" s="345"/>
      <c r="P147" s="345"/>
      <c r="Q147" s="345"/>
      <c r="R147" s="345"/>
      <c r="S147" s="345"/>
      <c r="T147" s="344"/>
      <c r="U147" s="344"/>
    </row>
    <row r="148" spans="1:21" ht="18">
      <c r="A148" s="346"/>
      <c r="B148" s="345"/>
      <c r="C148" s="345"/>
      <c r="D148" s="345"/>
      <c r="E148" s="345"/>
      <c r="F148" s="345"/>
      <c r="G148" s="345"/>
      <c r="H148" s="345"/>
      <c r="I148" s="345"/>
      <c r="J148" s="345"/>
      <c r="K148" s="345"/>
      <c r="L148" s="345"/>
      <c r="M148" s="345"/>
      <c r="N148" s="345"/>
      <c r="O148" s="345"/>
      <c r="P148" s="345"/>
      <c r="Q148" s="345"/>
      <c r="R148" s="345"/>
      <c r="S148" s="345"/>
      <c r="T148" s="344"/>
      <c r="U148" s="344"/>
    </row>
  </sheetData>
  <sheetProtection/>
  <mergeCells count="22">
    <mergeCell ref="AE7:AF7"/>
    <mergeCell ref="AG7:AG8"/>
    <mergeCell ref="E7:N7"/>
    <mergeCell ref="O7:P7"/>
    <mergeCell ref="A15:AH15"/>
    <mergeCell ref="A16:AH16"/>
    <mergeCell ref="A50:P50"/>
    <mergeCell ref="Q7:Q8"/>
    <mergeCell ref="R7:R8"/>
    <mergeCell ref="S7:T7"/>
    <mergeCell ref="U7:AD7"/>
    <mergeCell ref="A19:B19"/>
    <mergeCell ref="A75:B75"/>
    <mergeCell ref="A2:AH2"/>
    <mergeCell ref="AG4:AH4"/>
    <mergeCell ref="A6:A8"/>
    <mergeCell ref="B6:Q6"/>
    <mergeCell ref="R6:AG6"/>
    <mergeCell ref="AH6:AH8"/>
    <mergeCell ref="B7:B8"/>
    <mergeCell ref="C7:D7"/>
    <mergeCell ref="A17:AH17"/>
  </mergeCells>
  <printOptions/>
  <pageMargins left="0.31496062992125984" right="0.31496062992125984" top="0.35433070866141736" bottom="0.35433070866141736" header="0.31496062992125984" footer="0.31496062992125984"/>
  <pageSetup horizontalDpi="300" verticalDpi="300" orientation="landscape" paperSize="9" scale="65" r:id="rId1"/>
</worksheet>
</file>

<file path=xl/worksheets/sheet6.xml><?xml version="1.0" encoding="utf-8"?>
<worksheet xmlns="http://schemas.openxmlformats.org/spreadsheetml/2006/main" xmlns:r="http://schemas.openxmlformats.org/officeDocument/2006/relationships">
  <dimension ref="A2:AI23"/>
  <sheetViews>
    <sheetView zoomScalePageLayoutView="0" workbookViewId="0" topLeftCell="A1">
      <pane xSplit="8" ySplit="13" topLeftCell="I55" activePane="bottomRight" state="frozen"/>
      <selection pane="topLeft" activeCell="A1" sqref="A1"/>
      <selection pane="topRight" activeCell="I1" sqref="I1"/>
      <selection pane="bottomLeft" activeCell="A14" sqref="A14"/>
      <selection pane="bottomRight" activeCell="I12" sqref="I12"/>
    </sheetView>
  </sheetViews>
  <sheetFormatPr defaultColWidth="9.140625" defaultRowHeight="12.75" customHeight="1"/>
  <cols>
    <col min="1" max="1" width="21.7109375" style="0" customWidth="1"/>
    <col min="2" max="2" width="11.57421875" style="4" customWidth="1"/>
    <col min="3" max="3" width="9.8515625" style="4" bestFit="1" customWidth="1"/>
    <col min="4" max="4" width="10.00390625" style="4" customWidth="1"/>
    <col min="5" max="5" width="9.7109375" style="4" customWidth="1"/>
    <col min="6" max="6" width="9.28125" style="4" bestFit="1" customWidth="1"/>
    <col min="7" max="7" width="6.8515625" style="4" customWidth="1"/>
    <col min="8" max="8" width="7.8515625" style="4" customWidth="1"/>
    <col min="9" max="9" width="7.00390625" style="4" customWidth="1"/>
    <col min="10" max="10" width="10.421875" style="4" customWidth="1"/>
    <col min="11" max="11" width="7.421875" style="4" customWidth="1"/>
    <col min="12" max="12" width="10.421875" style="4" customWidth="1"/>
    <col min="13" max="13" width="9.28125" style="4" bestFit="1" customWidth="1"/>
    <col min="14" max="14" width="7.00390625" style="4" customWidth="1"/>
    <col min="15" max="15" width="9.8515625" style="4" bestFit="1" customWidth="1"/>
    <col min="16" max="16" width="9.28125" style="4" bestFit="1" customWidth="1"/>
    <col min="17" max="17" width="10.57421875" style="4" customWidth="1"/>
    <col min="18" max="18" width="11.57421875" style="4" customWidth="1"/>
    <col min="19" max="21" width="9.28125" style="4" bestFit="1" customWidth="1"/>
    <col min="22" max="22" width="6.7109375" style="4" customWidth="1"/>
    <col min="23" max="23" width="9.28125" style="4" bestFit="1" customWidth="1"/>
    <col min="24" max="24" width="7.28125" style="4" customWidth="1"/>
    <col min="25" max="25" width="8.140625" style="4" customWidth="1"/>
    <col min="26" max="26" width="5.421875" style="4" customWidth="1"/>
    <col min="27" max="27" width="7.7109375" style="4" customWidth="1"/>
    <col min="28" max="28" width="6.8515625" style="4" customWidth="1"/>
    <col min="29" max="29" width="10.00390625" style="4" customWidth="1"/>
    <col min="30" max="31" width="6.421875" style="4" customWidth="1"/>
    <col min="32" max="32" width="8.28125" style="4" customWidth="1"/>
    <col min="33" max="33" width="8.140625" style="4" customWidth="1"/>
    <col min="34" max="34" width="10.140625" style="4" customWidth="1"/>
    <col min="35" max="35" width="11.8515625" style="4" customWidth="1"/>
  </cols>
  <sheetData>
    <row r="2" spans="1:35" s="71" customFormat="1" ht="22.5" customHeight="1">
      <c r="A2" s="1240" t="s">
        <v>27</v>
      </c>
      <c r="B2" s="1240"/>
      <c r="C2" s="1240"/>
      <c r="D2" s="1240"/>
      <c r="E2" s="1240"/>
      <c r="F2" s="1240"/>
      <c r="G2" s="1240"/>
      <c r="H2" s="1240"/>
      <c r="I2" s="1240"/>
      <c r="J2" s="1240"/>
      <c r="K2" s="1240"/>
      <c r="L2" s="1240"/>
      <c r="M2" s="1240"/>
      <c r="N2" s="1240"/>
      <c r="O2" s="1240"/>
      <c r="P2" s="1240"/>
      <c r="Q2" s="1240"/>
      <c r="R2" s="1240"/>
      <c r="S2" s="1240"/>
      <c r="T2" s="1240"/>
      <c r="U2" s="1240"/>
      <c r="V2" s="1240"/>
      <c r="W2" s="1240"/>
      <c r="X2" s="1240"/>
      <c r="Y2" s="1240"/>
      <c r="Z2" s="1240"/>
      <c r="AA2" s="1240"/>
      <c r="AB2" s="1240"/>
      <c r="AC2" s="1240"/>
      <c r="AD2" s="1240"/>
      <c r="AE2" s="1240"/>
      <c r="AF2" s="1240"/>
      <c r="AG2" s="1240"/>
      <c r="AH2" s="1240"/>
      <c r="AI2" s="1240"/>
    </row>
    <row r="3" ht="6" customHeight="1"/>
    <row r="4" spans="1:35" s="72" customFormat="1" ht="18" customHeight="1">
      <c r="A4" s="71" t="s">
        <v>28</v>
      </c>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row>
    <row r="6" spans="1:35" s="1" customFormat="1" ht="18" customHeight="1">
      <c r="A6" s="71" t="s">
        <v>151</v>
      </c>
      <c r="B6" s="74"/>
      <c r="C6" s="74"/>
      <c r="D6" s="74" t="s">
        <v>282</v>
      </c>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1241" t="s">
        <v>283</v>
      </c>
      <c r="AI6" s="1241"/>
    </row>
    <row r="7" ht="12.75" customHeight="1" thickBot="1"/>
    <row r="8" spans="1:35" s="2" customFormat="1" ht="22.5" customHeight="1" thickBot="1">
      <c r="A8" s="1310" t="s">
        <v>22</v>
      </c>
      <c r="B8" s="1317" t="s">
        <v>275</v>
      </c>
      <c r="C8" s="1318"/>
      <c r="D8" s="1318"/>
      <c r="E8" s="1318"/>
      <c r="F8" s="1318"/>
      <c r="G8" s="1318"/>
      <c r="H8" s="1318"/>
      <c r="I8" s="1318"/>
      <c r="J8" s="1318"/>
      <c r="K8" s="1318"/>
      <c r="L8" s="1318"/>
      <c r="M8" s="1318"/>
      <c r="N8" s="1318"/>
      <c r="O8" s="1319"/>
      <c r="P8" s="1319"/>
      <c r="Q8" s="1320"/>
      <c r="R8" s="1321"/>
      <c r="S8" s="1317" t="s">
        <v>276</v>
      </c>
      <c r="T8" s="1319"/>
      <c r="U8" s="1319"/>
      <c r="V8" s="1319"/>
      <c r="W8" s="1319"/>
      <c r="X8" s="1319"/>
      <c r="Y8" s="1319"/>
      <c r="Z8" s="1319"/>
      <c r="AA8" s="1319"/>
      <c r="AB8" s="1319"/>
      <c r="AC8" s="1319"/>
      <c r="AD8" s="1319"/>
      <c r="AE8" s="1319"/>
      <c r="AF8" s="1319"/>
      <c r="AG8" s="1319"/>
      <c r="AH8" s="1321"/>
      <c r="AI8" s="1313" t="s">
        <v>277</v>
      </c>
    </row>
    <row r="9" spans="1:35" ht="45.75" customHeight="1" thickBot="1">
      <c r="A9" s="1311"/>
      <c r="B9" s="1313" t="s">
        <v>278</v>
      </c>
      <c r="C9" s="1302" t="s">
        <v>13</v>
      </c>
      <c r="D9" s="1315"/>
      <c r="E9" s="1302" t="s">
        <v>14</v>
      </c>
      <c r="F9" s="1303"/>
      <c r="G9" s="1303"/>
      <c r="H9" s="1303"/>
      <c r="I9" s="1303"/>
      <c r="J9" s="1304"/>
      <c r="K9" s="1304"/>
      <c r="L9" s="1304"/>
      <c r="M9" s="1304"/>
      <c r="N9" s="1305"/>
      <c r="O9" s="1302" t="s">
        <v>17</v>
      </c>
      <c r="P9" s="1305"/>
      <c r="Q9" s="182" t="s">
        <v>279</v>
      </c>
      <c r="R9" s="1306" t="s">
        <v>142</v>
      </c>
      <c r="S9" s="1313" t="s">
        <v>12</v>
      </c>
      <c r="T9" s="1302" t="s">
        <v>13</v>
      </c>
      <c r="U9" s="1305"/>
      <c r="V9" s="1302" t="s">
        <v>14</v>
      </c>
      <c r="W9" s="1303"/>
      <c r="X9" s="1304"/>
      <c r="Y9" s="1304"/>
      <c r="Z9" s="1304"/>
      <c r="AA9" s="1304"/>
      <c r="AB9" s="1304"/>
      <c r="AC9" s="1304"/>
      <c r="AD9" s="1304"/>
      <c r="AE9" s="1305"/>
      <c r="AF9" s="1302" t="s">
        <v>17</v>
      </c>
      <c r="AG9" s="1305"/>
      <c r="AH9" s="1306" t="s">
        <v>142</v>
      </c>
      <c r="AI9" s="1322"/>
    </row>
    <row r="10" spans="1:35" s="1" customFormat="1" ht="89.25" customHeight="1" thickBot="1">
      <c r="A10" s="1312"/>
      <c r="B10" s="1314"/>
      <c r="C10" s="183" t="s">
        <v>16</v>
      </c>
      <c r="D10" s="184" t="s">
        <v>46</v>
      </c>
      <c r="E10" s="183" t="s">
        <v>23</v>
      </c>
      <c r="F10" s="185" t="s">
        <v>31</v>
      </c>
      <c r="G10" s="185" t="s">
        <v>47</v>
      </c>
      <c r="H10" s="185" t="s">
        <v>30</v>
      </c>
      <c r="I10" s="185" t="s">
        <v>48</v>
      </c>
      <c r="J10" s="186" t="s">
        <v>149</v>
      </c>
      <c r="K10" s="186" t="s">
        <v>20</v>
      </c>
      <c r="L10" s="186" t="s">
        <v>21</v>
      </c>
      <c r="M10" s="186" t="s">
        <v>150</v>
      </c>
      <c r="N10" s="186" t="s">
        <v>49</v>
      </c>
      <c r="O10" s="183" t="s">
        <v>18</v>
      </c>
      <c r="P10" s="184" t="s">
        <v>19</v>
      </c>
      <c r="Q10" s="187" t="s">
        <v>280</v>
      </c>
      <c r="R10" s="1307"/>
      <c r="S10" s="1314"/>
      <c r="T10" s="188" t="s">
        <v>16</v>
      </c>
      <c r="U10" s="189" t="s">
        <v>46</v>
      </c>
      <c r="V10" s="188" t="s">
        <v>23</v>
      </c>
      <c r="W10" s="185" t="s">
        <v>31</v>
      </c>
      <c r="X10" s="185" t="s">
        <v>47</v>
      </c>
      <c r="Y10" s="185" t="s">
        <v>30</v>
      </c>
      <c r="Z10" s="185" t="s">
        <v>48</v>
      </c>
      <c r="AA10" s="186" t="s">
        <v>149</v>
      </c>
      <c r="AB10" s="186" t="s">
        <v>20</v>
      </c>
      <c r="AC10" s="186" t="s">
        <v>21</v>
      </c>
      <c r="AD10" s="186" t="s">
        <v>150</v>
      </c>
      <c r="AE10" s="186" t="s">
        <v>49</v>
      </c>
      <c r="AF10" s="183" t="s">
        <v>18</v>
      </c>
      <c r="AG10" s="184" t="s">
        <v>19</v>
      </c>
      <c r="AH10" s="1307"/>
      <c r="AI10" s="1314"/>
    </row>
    <row r="11" spans="1:35" ht="73.5" customHeight="1">
      <c r="A11" s="190" t="s">
        <v>281</v>
      </c>
      <c r="B11" s="191">
        <v>11629</v>
      </c>
      <c r="C11" s="192">
        <v>0</v>
      </c>
      <c r="D11" s="193">
        <v>0</v>
      </c>
      <c r="E11" s="192">
        <v>11730</v>
      </c>
      <c r="F11" s="194">
        <v>2174</v>
      </c>
      <c r="G11" s="194">
        <v>256</v>
      </c>
      <c r="H11" s="194">
        <v>249</v>
      </c>
      <c r="I11" s="194">
        <v>0</v>
      </c>
      <c r="J11" s="194">
        <v>12876</v>
      </c>
      <c r="K11" s="194">
        <v>410</v>
      </c>
      <c r="L11" s="194">
        <v>14783</v>
      </c>
      <c r="M11" s="194">
        <v>7134</v>
      </c>
      <c r="N11" s="194">
        <v>764</v>
      </c>
      <c r="O11" s="192">
        <v>14172</v>
      </c>
      <c r="P11" s="193">
        <v>9463</v>
      </c>
      <c r="Q11" s="195"/>
      <c r="R11" s="191">
        <f>SUM(B11:Q11)</f>
        <v>85640</v>
      </c>
      <c r="S11" s="191">
        <v>0</v>
      </c>
      <c r="T11" s="192">
        <v>0</v>
      </c>
      <c r="U11" s="193">
        <v>0</v>
      </c>
      <c r="V11" s="192">
        <v>0</v>
      </c>
      <c r="W11" s="194">
        <v>0</v>
      </c>
      <c r="X11" s="194">
        <v>0</v>
      </c>
      <c r="Y11" s="194">
        <v>0</v>
      </c>
      <c r="Z11" s="194">
        <v>0</v>
      </c>
      <c r="AA11" s="194">
        <v>0</v>
      </c>
      <c r="AB11" s="194">
        <v>0</v>
      </c>
      <c r="AC11" s="194">
        <v>34150</v>
      </c>
      <c r="AD11" s="194">
        <v>0</v>
      </c>
      <c r="AE11" s="193">
        <v>0</v>
      </c>
      <c r="AF11" s="192"/>
      <c r="AG11" s="193">
        <v>0</v>
      </c>
      <c r="AH11" s="196">
        <f>SUM(S11:AG11)</f>
        <v>34150</v>
      </c>
      <c r="AI11" s="196">
        <f>R11+AH11</f>
        <v>119790</v>
      </c>
    </row>
    <row r="12" spans="1:35" ht="53.25" customHeight="1">
      <c r="A12" s="197" t="s">
        <v>24</v>
      </c>
      <c r="B12" s="198">
        <v>79204</v>
      </c>
      <c r="C12" s="199">
        <v>61501</v>
      </c>
      <c r="D12" s="200">
        <v>46875</v>
      </c>
      <c r="E12" s="199">
        <v>793</v>
      </c>
      <c r="F12" s="201">
        <v>1187</v>
      </c>
      <c r="G12" s="201">
        <v>0</v>
      </c>
      <c r="H12" s="201">
        <v>0</v>
      </c>
      <c r="I12" s="201">
        <v>298</v>
      </c>
      <c r="J12" s="201">
        <v>0</v>
      </c>
      <c r="K12" s="201">
        <v>546</v>
      </c>
      <c r="L12" s="202">
        <v>0</v>
      </c>
      <c r="M12" s="202">
        <v>0</v>
      </c>
      <c r="N12" s="202">
        <v>0</v>
      </c>
      <c r="O12" s="199">
        <v>3053</v>
      </c>
      <c r="P12" s="200">
        <v>0</v>
      </c>
      <c r="Q12" s="203"/>
      <c r="R12" s="198">
        <f>SUM(B12:P12)</f>
        <v>193457</v>
      </c>
      <c r="S12" s="198">
        <v>3453</v>
      </c>
      <c r="T12" s="199">
        <v>6418</v>
      </c>
      <c r="U12" s="200">
        <v>3178</v>
      </c>
      <c r="V12" s="199">
        <v>0</v>
      </c>
      <c r="W12" s="201">
        <v>585</v>
      </c>
      <c r="X12" s="201">
        <v>0</v>
      </c>
      <c r="Y12" s="201">
        <v>0</v>
      </c>
      <c r="Z12" s="201">
        <v>0</v>
      </c>
      <c r="AA12" s="201">
        <v>0</v>
      </c>
      <c r="AB12" s="201">
        <v>208</v>
      </c>
      <c r="AC12" s="201">
        <v>0</v>
      </c>
      <c r="AD12" s="201">
        <v>0</v>
      </c>
      <c r="AE12" s="200">
        <v>0</v>
      </c>
      <c r="AF12" s="199">
        <v>0</v>
      </c>
      <c r="AG12" s="200">
        <v>0</v>
      </c>
      <c r="AH12" s="204">
        <f>SUM(S12:AG12)</f>
        <v>13842</v>
      </c>
      <c r="AI12" s="204">
        <f>R12+AH12</f>
        <v>207299</v>
      </c>
    </row>
    <row r="13" spans="1:35" ht="41.25" customHeight="1">
      <c r="A13" s="197" t="s">
        <v>25</v>
      </c>
      <c r="B13" s="204">
        <v>4814</v>
      </c>
      <c r="C13" s="202">
        <v>9015</v>
      </c>
      <c r="D13" s="205">
        <v>293</v>
      </c>
      <c r="E13" s="202">
        <v>0</v>
      </c>
      <c r="F13" s="206">
        <v>0</v>
      </c>
      <c r="G13" s="206">
        <v>0</v>
      </c>
      <c r="H13" s="206">
        <v>0</v>
      </c>
      <c r="I13" s="206">
        <v>0</v>
      </c>
      <c r="J13" s="206">
        <v>0</v>
      </c>
      <c r="K13" s="206">
        <v>323</v>
      </c>
      <c r="L13" s="202">
        <v>0</v>
      </c>
      <c r="M13" s="202">
        <v>0</v>
      </c>
      <c r="N13" s="202">
        <v>0</v>
      </c>
      <c r="O13" s="202">
        <v>0</v>
      </c>
      <c r="P13" s="205">
        <v>0</v>
      </c>
      <c r="Q13" s="207"/>
      <c r="R13" s="204">
        <f>SUM(B13:P13)</f>
        <v>14445</v>
      </c>
      <c r="S13" s="204">
        <v>0</v>
      </c>
      <c r="T13" s="202">
        <v>0</v>
      </c>
      <c r="U13" s="205">
        <v>0</v>
      </c>
      <c r="V13" s="202">
        <v>0</v>
      </c>
      <c r="W13" s="202">
        <v>0</v>
      </c>
      <c r="X13" s="202">
        <v>0</v>
      </c>
      <c r="Y13" s="202">
        <v>0</v>
      </c>
      <c r="Z13" s="202">
        <v>0</v>
      </c>
      <c r="AA13" s="202">
        <v>0</v>
      </c>
      <c r="AB13" s="202">
        <v>0</v>
      </c>
      <c r="AC13" s="202">
        <v>0</v>
      </c>
      <c r="AD13" s="202">
        <v>0</v>
      </c>
      <c r="AE13" s="202">
        <v>0</v>
      </c>
      <c r="AF13" s="202">
        <v>0</v>
      </c>
      <c r="AG13" s="205">
        <v>0</v>
      </c>
      <c r="AH13" s="204">
        <f>SUM(S13:AG13)</f>
        <v>0</v>
      </c>
      <c r="AI13" s="204">
        <f>R13+AH13</f>
        <v>14445</v>
      </c>
    </row>
    <row r="14" spans="1:35" ht="36.75" customHeight="1">
      <c r="A14" s="208" t="s">
        <v>26</v>
      </c>
      <c r="B14" s="204">
        <v>1333</v>
      </c>
      <c r="C14" s="202">
        <v>1333</v>
      </c>
      <c r="D14" s="205">
        <v>0</v>
      </c>
      <c r="E14" s="202">
        <v>0</v>
      </c>
      <c r="F14" s="202">
        <v>0</v>
      </c>
      <c r="G14" s="202">
        <v>0</v>
      </c>
      <c r="H14" s="202">
        <v>0</v>
      </c>
      <c r="I14" s="202">
        <v>0</v>
      </c>
      <c r="J14" s="202">
        <v>0</v>
      </c>
      <c r="K14" s="202">
        <v>0</v>
      </c>
      <c r="L14" s="202">
        <v>0</v>
      </c>
      <c r="M14" s="202">
        <v>0</v>
      </c>
      <c r="N14" s="202">
        <v>0</v>
      </c>
      <c r="O14" s="202">
        <v>0</v>
      </c>
      <c r="P14" s="205">
        <v>0</v>
      </c>
      <c r="Q14" s="207"/>
      <c r="R14" s="204">
        <f>SUM(B14:P14)</f>
        <v>2666</v>
      </c>
      <c r="S14" s="204">
        <v>0</v>
      </c>
      <c r="T14" s="202">
        <v>0</v>
      </c>
      <c r="U14" s="205">
        <v>0</v>
      </c>
      <c r="V14" s="202">
        <v>0</v>
      </c>
      <c r="W14" s="202">
        <v>0</v>
      </c>
      <c r="X14" s="202">
        <v>0</v>
      </c>
      <c r="Y14" s="202">
        <v>0</v>
      </c>
      <c r="Z14" s="202">
        <v>0</v>
      </c>
      <c r="AA14" s="202">
        <v>0</v>
      </c>
      <c r="AB14" s="202">
        <v>0</v>
      </c>
      <c r="AC14" s="202">
        <v>0</v>
      </c>
      <c r="AD14" s="202">
        <v>0</v>
      </c>
      <c r="AE14" s="202">
        <v>0</v>
      </c>
      <c r="AF14" s="202">
        <v>0</v>
      </c>
      <c r="AG14" s="205">
        <v>0</v>
      </c>
      <c r="AH14" s="204">
        <f>SUM(S14:AG14)</f>
        <v>0</v>
      </c>
      <c r="AI14" s="204">
        <f>R14+AH14</f>
        <v>2666</v>
      </c>
    </row>
    <row r="15" spans="1:35" ht="19.5" customHeight="1" thickBot="1">
      <c r="A15" s="209"/>
      <c r="B15" s="204">
        <v>0</v>
      </c>
      <c r="C15" s="202">
        <v>0</v>
      </c>
      <c r="D15" s="205">
        <v>0</v>
      </c>
      <c r="E15" s="202">
        <v>0</v>
      </c>
      <c r="F15" s="202">
        <v>0</v>
      </c>
      <c r="G15" s="202">
        <v>0</v>
      </c>
      <c r="H15" s="202">
        <v>0</v>
      </c>
      <c r="I15" s="202">
        <v>0</v>
      </c>
      <c r="J15" s="202">
        <v>0</v>
      </c>
      <c r="K15" s="202">
        <v>0</v>
      </c>
      <c r="L15" s="202">
        <v>0</v>
      </c>
      <c r="M15" s="202">
        <v>0</v>
      </c>
      <c r="N15" s="202">
        <v>0</v>
      </c>
      <c r="O15" s="202">
        <v>0</v>
      </c>
      <c r="P15" s="205">
        <v>0</v>
      </c>
      <c r="Q15" s="207"/>
      <c r="R15" s="204">
        <f>SUM(B15:P15)</f>
        <v>0</v>
      </c>
      <c r="S15" s="204">
        <v>0</v>
      </c>
      <c r="T15" s="202">
        <v>0</v>
      </c>
      <c r="U15" s="205">
        <v>0</v>
      </c>
      <c r="V15" s="202">
        <v>0</v>
      </c>
      <c r="W15" s="202">
        <v>0</v>
      </c>
      <c r="X15" s="202">
        <v>0</v>
      </c>
      <c r="Y15" s="202">
        <v>0</v>
      </c>
      <c r="Z15" s="202">
        <v>0</v>
      </c>
      <c r="AA15" s="202">
        <v>0</v>
      </c>
      <c r="AB15" s="202">
        <v>0</v>
      </c>
      <c r="AC15" s="202">
        <v>0</v>
      </c>
      <c r="AD15" s="202">
        <v>0</v>
      </c>
      <c r="AE15" s="202">
        <v>0</v>
      </c>
      <c r="AF15" s="202">
        <v>0</v>
      </c>
      <c r="AG15" s="205">
        <v>0</v>
      </c>
      <c r="AH15" s="204">
        <f>SUM(S15:AG15)</f>
        <v>0</v>
      </c>
      <c r="AI15" s="204">
        <f>R15+AH15</f>
        <v>0</v>
      </c>
    </row>
    <row r="16" spans="1:35" s="1" customFormat="1" ht="37.5" customHeight="1" thickBot="1">
      <c r="A16" s="210" t="s">
        <v>142</v>
      </c>
      <c r="B16" s="211">
        <f aca="true" t="shared" si="0" ref="B16:AI16">SUM(B11:B15)</f>
        <v>96980</v>
      </c>
      <c r="C16" s="212">
        <f t="shared" si="0"/>
        <v>71849</v>
      </c>
      <c r="D16" s="213">
        <f t="shared" si="0"/>
        <v>47168</v>
      </c>
      <c r="E16" s="212">
        <f t="shared" si="0"/>
        <v>12523</v>
      </c>
      <c r="F16" s="214">
        <f t="shared" si="0"/>
        <v>3361</v>
      </c>
      <c r="G16" s="214">
        <f t="shared" si="0"/>
        <v>256</v>
      </c>
      <c r="H16" s="214">
        <f t="shared" si="0"/>
        <v>249</v>
      </c>
      <c r="I16" s="214">
        <f t="shared" si="0"/>
        <v>298</v>
      </c>
      <c r="J16" s="214">
        <f t="shared" si="0"/>
        <v>12876</v>
      </c>
      <c r="K16" s="214">
        <f t="shared" si="0"/>
        <v>1279</v>
      </c>
      <c r="L16" s="214">
        <f t="shared" si="0"/>
        <v>14783</v>
      </c>
      <c r="M16" s="214">
        <f t="shared" si="0"/>
        <v>7134</v>
      </c>
      <c r="N16" s="214">
        <f t="shared" si="0"/>
        <v>764</v>
      </c>
      <c r="O16" s="212">
        <f t="shared" si="0"/>
        <v>17225</v>
      </c>
      <c r="P16" s="213">
        <f t="shared" si="0"/>
        <v>9463</v>
      </c>
      <c r="Q16" s="213">
        <f t="shared" si="0"/>
        <v>0</v>
      </c>
      <c r="R16" s="211">
        <f t="shared" si="0"/>
        <v>296208</v>
      </c>
      <c r="S16" s="211">
        <f t="shared" si="0"/>
        <v>3453</v>
      </c>
      <c r="T16" s="212">
        <f t="shared" si="0"/>
        <v>6418</v>
      </c>
      <c r="U16" s="213">
        <f t="shared" si="0"/>
        <v>3178</v>
      </c>
      <c r="V16" s="212">
        <f t="shared" si="0"/>
        <v>0</v>
      </c>
      <c r="W16" s="214">
        <f t="shared" si="0"/>
        <v>585</v>
      </c>
      <c r="X16" s="214">
        <f t="shared" si="0"/>
        <v>0</v>
      </c>
      <c r="Y16" s="214">
        <f t="shared" si="0"/>
        <v>0</v>
      </c>
      <c r="Z16" s="214">
        <f t="shared" si="0"/>
        <v>0</v>
      </c>
      <c r="AA16" s="214">
        <f t="shared" si="0"/>
        <v>0</v>
      </c>
      <c r="AB16" s="214">
        <f t="shared" si="0"/>
        <v>208</v>
      </c>
      <c r="AC16" s="214">
        <f t="shared" si="0"/>
        <v>34150</v>
      </c>
      <c r="AD16" s="214">
        <f t="shared" si="0"/>
        <v>0</v>
      </c>
      <c r="AE16" s="214">
        <f t="shared" si="0"/>
        <v>0</v>
      </c>
      <c r="AF16" s="212">
        <f t="shared" si="0"/>
        <v>0</v>
      </c>
      <c r="AG16" s="213">
        <f t="shared" si="0"/>
        <v>0</v>
      </c>
      <c r="AH16" s="211">
        <f t="shared" si="0"/>
        <v>47992</v>
      </c>
      <c r="AI16" s="211">
        <f t="shared" si="0"/>
        <v>344200</v>
      </c>
    </row>
    <row r="18" spans="1:35" ht="12.75" customHeight="1">
      <c r="A18" s="76" t="s">
        <v>33</v>
      </c>
      <c r="B18" s="1252" t="s">
        <v>32</v>
      </c>
      <c r="C18" s="1266"/>
      <c r="D18" s="1266"/>
      <c r="E18" s="1266"/>
      <c r="F18" s="1266"/>
      <c r="G18" s="1266"/>
      <c r="H18" s="1266"/>
      <c r="I18" s="1266"/>
      <c r="J18" s="1266"/>
      <c r="K18" s="1266"/>
      <c r="L18" s="1266"/>
      <c r="M18" s="1266"/>
      <c r="N18" s="1266"/>
      <c r="O18" s="1266"/>
      <c r="P18" s="1266"/>
      <c r="Q18" s="1266"/>
      <c r="R18" s="1266"/>
      <c r="S18" s="1266"/>
      <c r="T18" s="1266"/>
      <c r="U18" s="1266"/>
      <c r="V18" s="1266"/>
      <c r="W18" s="1266"/>
      <c r="X18" s="1266"/>
      <c r="Y18" s="1266"/>
      <c r="Z18" s="1266"/>
      <c r="AA18" s="1266"/>
      <c r="AB18" s="1266"/>
      <c r="AC18" s="1266"/>
      <c r="AD18" s="1266"/>
      <c r="AE18" s="1266"/>
      <c r="AF18" s="1266"/>
      <c r="AG18" s="1266"/>
      <c r="AH18" s="1266"/>
      <c r="AI18" s="1266"/>
    </row>
    <row r="21" spans="1:35" ht="12.75" customHeight="1">
      <c r="A21" s="1308" t="s">
        <v>3</v>
      </c>
      <c r="B21" s="1252" t="s">
        <v>34</v>
      </c>
      <c r="C21" s="1316"/>
      <c r="D21" s="1316"/>
      <c r="E21" s="1316"/>
      <c r="F21" s="1316"/>
      <c r="G21" s="1316"/>
      <c r="H21" s="1316"/>
      <c r="I21" s="1316"/>
      <c r="J21" s="1316"/>
      <c r="K21" s="1316"/>
      <c r="L21" s="1316"/>
      <c r="M21" s="1316"/>
      <c r="N21" s="1316"/>
      <c r="O21" s="1316"/>
      <c r="P21" s="1316"/>
      <c r="Q21" s="1316"/>
      <c r="R21" s="1316"/>
      <c r="S21" s="1316"/>
      <c r="T21" s="1316"/>
      <c r="U21" s="1316"/>
      <c r="V21" s="1316"/>
      <c r="W21" s="1316"/>
      <c r="X21" s="1316"/>
      <c r="Y21" s="1316"/>
      <c r="Z21" s="1316"/>
      <c r="AA21" s="1316"/>
      <c r="AB21" s="1316"/>
      <c r="AC21" s="1316"/>
      <c r="AD21" s="1316"/>
      <c r="AE21" s="1316"/>
      <c r="AF21" s="1316"/>
      <c r="AG21" s="1316"/>
      <c r="AH21" s="1316"/>
      <c r="AI21" s="1316"/>
    </row>
    <row r="22" ht="12.75" customHeight="1">
      <c r="A22" s="1309"/>
    </row>
    <row r="23" spans="1:35" ht="12.75" customHeight="1">
      <c r="A23" s="1309"/>
      <c r="B23" s="1252" t="s">
        <v>29</v>
      </c>
      <c r="C23" s="1252"/>
      <c r="D23" s="1252"/>
      <c r="E23" s="1252"/>
      <c r="F23" s="1252"/>
      <c r="G23" s="1252"/>
      <c r="H23" s="1252"/>
      <c r="I23" s="1252"/>
      <c r="J23" s="1252"/>
      <c r="K23" s="1252"/>
      <c r="L23" s="1252"/>
      <c r="M23" s="1252"/>
      <c r="N23" s="1252"/>
      <c r="O23" s="1252"/>
      <c r="P23" s="1252"/>
      <c r="Q23" s="1252"/>
      <c r="R23" s="1252"/>
      <c r="S23" s="1252"/>
      <c r="T23" s="1252"/>
      <c r="U23" s="1252"/>
      <c r="V23" s="1252"/>
      <c r="W23" s="1252"/>
      <c r="X23" s="1252"/>
      <c r="Y23" s="1252"/>
      <c r="Z23" s="1252"/>
      <c r="AA23" s="1252"/>
      <c r="AB23" s="1252"/>
      <c r="AC23" s="1252"/>
      <c r="AD23" s="1252"/>
      <c r="AE23" s="1252"/>
      <c r="AF23" s="1252"/>
      <c r="AG23" s="1252"/>
      <c r="AH23" s="1252"/>
      <c r="AI23" s="1252"/>
    </row>
  </sheetData>
  <sheetProtection/>
  <mergeCells count="20">
    <mergeCell ref="B18:AI18"/>
    <mergeCell ref="B21:AI21"/>
    <mergeCell ref="B23:AI23"/>
    <mergeCell ref="A2:AI2"/>
    <mergeCell ref="AH6:AI6"/>
    <mergeCell ref="B8:R8"/>
    <mergeCell ref="S8:AH8"/>
    <mergeCell ref="AI8:AI10"/>
    <mergeCell ref="S9:S10"/>
    <mergeCell ref="T9:U9"/>
    <mergeCell ref="V9:AE9"/>
    <mergeCell ref="AF9:AG9"/>
    <mergeCell ref="AH9:AH10"/>
    <mergeCell ref="A21:A23"/>
    <mergeCell ref="A8:A10"/>
    <mergeCell ref="R9:R10"/>
    <mergeCell ref="B9:B10"/>
    <mergeCell ref="C9:D9"/>
    <mergeCell ref="E9:N9"/>
    <mergeCell ref="O9:P9"/>
  </mergeCells>
  <printOptions horizontalCentered="1"/>
  <pageMargins left="0" right="0.3937007874015748" top="0.5905511811023623" bottom="0.5905511811023623" header="0.5118110236220472" footer="0.5118110236220472"/>
  <pageSetup horizontalDpi="300" verticalDpi="300" orientation="landscape" paperSize="8" scale="45" r:id="rId1"/>
</worksheet>
</file>

<file path=xl/worksheets/sheet7.xml><?xml version="1.0" encoding="utf-8"?>
<worksheet xmlns="http://schemas.openxmlformats.org/spreadsheetml/2006/main" xmlns:r="http://schemas.openxmlformats.org/officeDocument/2006/relationships">
  <dimension ref="A2:AK12"/>
  <sheetViews>
    <sheetView zoomScalePageLayoutView="0" workbookViewId="0" topLeftCell="A1">
      <selection activeCell="A7" sqref="A7"/>
    </sheetView>
  </sheetViews>
  <sheetFormatPr defaultColWidth="9.140625" defaultRowHeight="12.75"/>
  <cols>
    <col min="1" max="1" width="36.8515625" style="19" customWidth="1"/>
    <col min="2" max="2" width="10.421875" style="19" customWidth="1"/>
    <col min="3" max="3" width="13.8515625" style="19" customWidth="1"/>
    <col min="4" max="4" width="17.00390625" style="19" customWidth="1"/>
    <col min="5" max="8" width="13.00390625" style="19" customWidth="1"/>
    <col min="9" max="9" width="13.7109375" style="19" customWidth="1"/>
    <col min="10" max="10" width="14.421875" style="19" customWidth="1"/>
    <col min="11" max="16384" width="9.140625" style="19" customWidth="1"/>
  </cols>
  <sheetData>
    <row r="2" spans="1:10" s="32" customFormat="1" ht="22.5" customHeight="1">
      <c r="A2" s="1323" t="s">
        <v>458</v>
      </c>
      <c r="B2" s="1324"/>
      <c r="C2" s="1324"/>
      <c r="D2" s="1324"/>
      <c r="E2" s="1324"/>
      <c r="F2" s="1324"/>
      <c r="G2" s="1324"/>
      <c r="H2" s="1324"/>
      <c r="I2" s="1324"/>
      <c r="J2" s="1324"/>
    </row>
    <row r="3" ht="12.75" customHeight="1"/>
    <row r="4" spans="1:37" s="14" customFormat="1" ht="21.75" customHeight="1" thickBot="1">
      <c r="A4" s="20" t="s">
        <v>111</v>
      </c>
      <c r="B4" s="20"/>
      <c r="C4" s="21"/>
      <c r="D4" s="20"/>
      <c r="E4" s="21"/>
      <c r="F4" s="22"/>
      <c r="G4" s="22"/>
      <c r="H4" s="1325" t="s">
        <v>459</v>
      </c>
      <c r="I4" s="1326"/>
      <c r="J4" s="1326"/>
      <c r="K4" s="24"/>
      <c r="L4" s="22"/>
      <c r="M4" s="22"/>
      <c r="N4" s="24"/>
      <c r="O4" s="24"/>
      <c r="P4" s="24"/>
      <c r="Q4" s="22"/>
      <c r="R4" s="22"/>
      <c r="S4" s="24"/>
      <c r="T4" s="24"/>
      <c r="U4" s="20"/>
      <c r="V4" s="20"/>
      <c r="W4" s="20"/>
      <c r="X4" s="20"/>
      <c r="Y4" s="20"/>
      <c r="Z4" s="20"/>
      <c r="AA4" s="20"/>
      <c r="AB4" s="20"/>
      <c r="AC4" s="20"/>
      <c r="AD4" s="20"/>
      <c r="AE4" s="20"/>
      <c r="AF4" s="20"/>
      <c r="AG4" s="20"/>
      <c r="AH4" s="20"/>
      <c r="AI4" s="20"/>
      <c r="AJ4" s="20"/>
      <c r="AK4" s="20"/>
    </row>
    <row r="5" spans="1:10" ht="40.5" customHeight="1" thickBot="1">
      <c r="A5" s="1327" t="s">
        <v>54</v>
      </c>
      <c r="B5" s="1327" t="s">
        <v>50</v>
      </c>
      <c r="C5" s="1327" t="s">
        <v>141</v>
      </c>
      <c r="D5" s="1327" t="s">
        <v>471</v>
      </c>
      <c r="E5" s="1329" t="s">
        <v>472</v>
      </c>
      <c r="F5" s="1330"/>
      <c r="G5" s="1330"/>
      <c r="H5" s="1331"/>
      <c r="I5" s="1327" t="s">
        <v>366</v>
      </c>
      <c r="J5" s="1327" t="s">
        <v>473</v>
      </c>
    </row>
    <row r="6" spans="1:10" ht="40.5" customHeight="1" thickBot="1">
      <c r="A6" s="1182"/>
      <c r="B6" s="1182"/>
      <c r="C6" s="1182"/>
      <c r="D6" s="1328"/>
      <c r="E6" s="31" t="s">
        <v>51</v>
      </c>
      <c r="F6" s="31" t="s">
        <v>52</v>
      </c>
      <c r="G6" s="31" t="s">
        <v>53</v>
      </c>
      <c r="H6" s="31" t="s">
        <v>142</v>
      </c>
      <c r="I6" s="1332"/>
      <c r="J6" s="1332"/>
    </row>
    <row r="7" spans="1:10" s="23" customFormat="1" ht="30" customHeight="1">
      <c r="A7" s="164" t="s">
        <v>156</v>
      </c>
      <c r="B7" s="165"/>
      <c r="C7" s="166"/>
      <c r="D7" s="166"/>
      <c r="E7" s="167"/>
      <c r="F7" s="167"/>
      <c r="G7" s="166"/>
      <c r="H7" s="166">
        <f>SUM(E7:G7)</f>
        <v>0</v>
      </c>
      <c r="I7" s="166"/>
      <c r="J7" s="166"/>
    </row>
    <row r="8" spans="1:10" s="23" customFormat="1" ht="30" customHeight="1" thickBot="1">
      <c r="A8" s="168" t="s">
        <v>55</v>
      </c>
      <c r="B8" s="169"/>
      <c r="C8" s="170"/>
      <c r="D8" s="170"/>
      <c r="E8" s="170"/>
      <c r="F8" s="170"/>
      <c r="G8" s="170"/>
      <c r="H8" s="170">
        <f>SUM(E8:G8)</f>
        <v>0</v>
      </c>
      <c r="I8" s="170"/>
      <c r="J8" s="170"/>
    </row>
    <row r="9" spans="1:10" ht="30" customHeight="1" thickBot="1">
      <c r="A9" s="175" t="s">
        <v>142</v>
      </c>
      <c r="B9" s="176">
        <f aca="true" t="shared" si="0" ref="B9:J9">SUM(B7:B8)</f>
        <v>0</v>
      </c>
      <c r="C9" s="177">
        <f t="shared" si="0"/>
        <v>0</v>
      </c>
      <c r="D9" s="177">
        <f t="shared" si="0"/>
        <v>0</v>
      </c>
      <c r="E9" s="177">
        <f t="shared" si="0"/>
        <v>0</v>
      </c>
      <c r="F9" s="177">
        <f t="shared" si="0"/>
        <v>0</v>
      </c>
      <c r="G9" s="177">
        <f t="shared" si="0"/>
        <v>0</v>
      </c>
      <c r="H9" s="177">
        <f t="shared" si="0"/>
        <v>0</v>
      </c>
      <c r="I9" s="177">
        <f t="shared" si="0"/>
        <v>0</v>
      </c>
      <c r="J9" s="177">
        <f t="shared" si="0"/>
        <v>0</v>
      </c>
    </row>
    <row r="10" ht="12.75" customHeight="1"/>
    <row r="11" spans="1:8" ht="12.75" customHeight="1">
      <c r="A11" s="5"/>
      <c r="B11" s="16"/>
      <c r="C11" s="16"/>
      <c r="D11" s="16"/>
      <c r="E11" s="16"/>
      <c r="F11" s="16"/>
      <c r="G11" s="16"/>
      <c r="H11" s="16"/>
    </row>
    <row r="12" ht="12.75" customHeight="1">
      <c r="A12" s="23"/>
    </row>
  </sheetData>
  <sheetProtection/>
  <mergeCells count="9">
    <mergeCell ref="A2:J2"/>
    <mergeCell ref="H4:J4"/>
    <mergeCell ref="A5:A6"/>
    <mergeCell ref="B5:B6"/>
    <mergeCell ref="C5:C6"/>
    <mergeCell ref="D5:D6"/>
    <mergeCell ref="E5:H5"/>
    <mergeCell ref="I5:I6"/>
    <mergeCell ref="J5:J6"/>
  </mergeCells>
  <printOptions/>
  <pageMargins left="0.7086614173228347" right="0.7086614173228347" top="0.7480314960629921" bottom="0.7480314960629921" header="0.31496062992125984" footer="0.31496062992125984"/>
  <pageSetup horizontalDpi="300" verticalDpi="300" orientation="landscape" paperSize="9" scale="80" r:id="rId1"/>
</worksheet>
</file>

<file path=xl/worksheets/sheet8.xml><?xml version="1.0" encoding="utf-8"?>
<worksheet xmlns="http://schemas.openxmlformats.org/spreadsheetml/2006/main" xmlns:r="http://schemas.openxmlformats.org/officeDocument/2006/relationships">
  <sheetPr>
    <tabColor rgb="FFFFFF00"/>
  </sheetPr>
  <dimension ref="A2:AA483"/>
  <sheetViews>
    <sheetView workbookViewId="0" topLeftCell="A1">
      <selection activeCell="F23" sqref="F23"/>
    </sheetView>
  </sheetViews>
  <sheetFormatPr defaultColWidth="9.140625" defaultRowHeight="12.75" customHeight="1"/>
  <cols>
    <col min="1" max="1" width="11.57421875" style="19" customWidth="1"/>
    <col min="2" max="2" width="46.57421875" style="19" customWidth="1"/>
    <col min="3" max="3" width="8.00390625" style="28" customWidth="1"/>
    <col min="4" max="4" width="5.28125" style="28" customWidth="1"/>
    <col min="5" max="5" width="12.421875" style="28" customWidth="1"/>
    <col min="6" max="6" width="8.7109375" style="28" customWidth="1"/>
    <col min="7" max="7" width="5.57421875" style="28" customWidth="1"/>
    <col min="8" max="8" width="12.8515625" style="28" customWidth="1"/>
    <col min="9" max="9" width="8.8515625" style="28" customWidth="1"/>
    <col min="10" max="10" width="4.8515625" style="28" customWidth="1"/>
    <col min="11" max="11" width="13.140625" style="28" customWidth="1"/>
    <col min="12" max="16384" width="9.140625" style="19" customWidth="1"/>
  </cols>
  <sheetData>
    <row r="2" spans="1:11" s="56" customFormat="1" ht="22.5" customHeight="1">
      <c r="A2" s="1323" t="s">
        <v>96</v>
      </c>
      <c r="B2" s="1323"/>
      <c r="C2" s="1323"/>
      <c r="D2" s="1323"/>
      <c r="E2" s="1323"/>
      <c r="F2" s="1323"/>
      <c r="G2" s="1323"/>
      <c r="H2" s="1323"/>
      <c r="I2" s="1323"/>
      <c r="J2" s="1323"/>
      <c r="K2" s="1323"/>
    </row>
    <row r="4" spans="8:11" ht="15" customHeight="1" thickBot="1">
      <c r="H4" s="1415" t="s">
        <v>459</v>
      </c>
      <c r="I4" s="1416"/>
      <c r="J4" s="1416"/>
      <c r="K4" s="1416"/>
    </row>
    <row r="5" spans="1:11" s="8" customFormat="1" ht="19.5" customHeight="1" thickBot="1">
      <c r="A5" s="1472" t="s">
        <v>102</v>
      </c>
      <c r="B5" s="1473"/>
      <c r="C5" s="1406" t="s">
        <v>69</v>
      </c>
      <c r="D5" s="1407"/>
      <c r="E5" s="1407"/>
      <c r="F5" s="1407"/>
      <c r="G5" s="1407"/>
      <c r="H5" s="1407"/>
      <c r="I5" s="1407"/>
      <c r="J5" s="1407"/>
      <c r="K5" s="1408"/>
    </row>
    <row r="6" spans="1:11" s="8" customFormat="1" ht="19.5" customHeight="1" thickBot="1">
      <c r="A6" s="1472" t="s">
        <v>103</v>
      </c>
      <c r="B6" s="1473"/>
      <c r="C6" s="1406" t="s">
        <v>42</v>
      </c>
      <c r="D6" s="1407"/>
      <c r="E6" s="1407"/>
      <c r="F6" s="1407"/>
      <c r="G6" s="1407"/>
      <c r="H6" s="1407"/>
      <c r="I6" s="1407"/>
      <c r="J6" s="1407"/>
      <c r="K6" s="1408"/>
    </row>
    <row r="7" spans="1:11" s="8" customFormat="1" ht="19.5" customHeight="1">
      <c r="A7" s="160" t="s">
        <v>104</v>
      </c>
      <c r="B7" s="37" t="s">
        <v>105</v>
      </c>
      <c r="C7" s="1468" t="s">
        <v>70</v>
      </c>
      <c r="D7" s="1469"/>
      <c r="E7" s="1469"/>
      <c r="F7" s="1469"/>
      <c r="G7" s="1469"/>
      <c r="H7" s="1469"/>
      <c r="I7" s="1469"/>
      <c r="J7" s="1469"/>
      <c r="K7" s="1470"/>
    </row>
    <row r="8" spans="1:11" s="8" customFormat="1" ht="19.5" customHeight="1">
      <c r="A8" s="161"/>
      <c r="B8" s="38" t="s">
        <v>106</v>
      </c>
      <c r="C8" s="1412" t="s">
        <v>4</v>
      </c>
      <c r="D8" s="1413"/>
      <c r="E8" s="1413"/>
      <c r="F8" s="1413"/>
      <c r="G8" s="1413"/>
      <c r="H8" s="1413"/>
      <c r="I8" s="1413"/>
      <c r="J8" s="1413"/>
      <c r="K8" s="1414"/>
    </row>
    <row r="9" spans="1:11" s="8" customFormat="1" ht="19.5" customHeight="1">
      <c r="A9" s="161"/>
      <c r="B9" s="38" t="s">
        <v>107</v>
      </c>
      <c r="C9" s="1395" t="s">
        <v>36</v>
      </c>
      <c r="D9" s="1396"/>
      <c r="E9" s="1396"/>
      <c r="F9" s="1396"/>
      <c r="G9" s="1396"/>
      <c r="H9" s="1396"/>
      <c r="I9" s="1396"/>
      <c r="J9" s="1396"/>
      <c r="K9" s="1397"/>
    </row>
    <row r="10" spans="1:11" s="8" customFormat="1" ht="15.75" customHeight="1">
      <c r="A10" s="161"/>
      <c r="B10" s="38" t="s">
        <v>135</v>
      </c>
      <c r="C10" s="1395" t="s">
        <v>511</v>
      </c>
      <c r="D10" s="1396"/>
      <c r="E10" s="1396"/>
      <c r="F10" s="1396"/>
      <c r="G10" s="1396"/>
      <c r="H10" s="1396"/>
      <c r="I10" s="1396"/>
      <c r="J10" s="1396"/>
      <c r="K10" s="1397"/>
    </row>
    <row r="11" spans="1:11" s="8" customFormat="1" ht="19.5" customHeight="1">
      <c r="A11" s="161"/>
      <c r="B11" s="38" t="s">
        <v>108</v>
      </c>
      <c r="C11" s="1395" t="s">
        <v>139</v>
      </c>
      <c r="D11" s="1396"/>
      <c r="E11" s="1396"/>
      <c r="F11" s="1396"/>
      <c r="G11" s="1396"/>
      <c r="H11" s="1396"/>
      <c r="I11" s="1396"/>
      <c r="J11" s="1396"/>
      <c r="K11" s="1397"/>
    </row>
    <row r="12" spans="1:11" s="8" customFormat="1" ht="19.5" customHeight="1">
      <c r="A12" s="161"/>
      <c r="B12" s="38" t="s">
        <v>148</v>
      </c>
      <c r="C12" s="1398">
        <f>C14</f>
        <v>100</v>
      </c>
      <c r="D12" s="1399"/>
      <c r="E12" s="1399"/>
      <c r="F12" s="1399"/>
      <c r="G12" s="1399"/>
      <c r="H12" s="1399"/>
      <c r="I12" s="1399"/>
      <c r="J12" s="1399"/>
      <c r="K12" s="1400"/>
    </row>
    <row r="13" spans="1:11" s="8" customFormat="1" ht="19.5" customHeight="1">
      <c r="A13" s="161"/>
      <c r="B13" s="38" t="s">
        <v>471</v>
      </c>
      <c r="C13" s="1401">
        <v>0</v>
      </c>
      <c r="D13" s="1402"/>
      <c r="E13" s="1402"/>
      <c r="F13" s="1402"/>
      <c r="G13" s="1402"/>
      <c r="H13" s="1402"/>
      <c r="I13" s="1402"/>
      <c r="J13" s="1402"/>
      <c r="K13" s="1403"/>
    </row>
    <row r="14" spans="1:11" s="8" customFormat="1" ht="19.5" customHeight="1">
      <c r="A14" s="161"/>
      <c r="B14" s="38" t="s">
        <v>265</v>
      </c>
      <c r="C14" s="1401">
        <v>100</v>
      </c>
      <c r="D14" s="1402"/>
      <c r="E14" s="1402"/>
      <c r="F14" s="1402"/>
      <c r="G14" s="1402"/>
      <c r="H14" s="1402"/>
      <c r="I14" s="1402"/>
      <c r="J14" s="1402"/>
      <c r="K14" s="1403"/>
    </row>
    <row r="15" spans="1:11" s="8" customFormat="1" ht="19.5" customHeight="1">
      <c r="A15" s="161"/>
      <c r="B15" s="38" t="s">
        <v>367</v>
      </c>
      <c r="C15" s="1401">
        <v>100</v>
      </c>
      <c r="D15" s="1402"/>
      <c r="E15" s="1402"/>
      <c r="F15" s="1402"/>
      <c r="G15" s="1402"/>
      <c r="H15" s="1402"/>
      <c r="I15" s="1402"/>
      <c r="J15" s="1402"/>
      <c r="K15" s="1403"/>
    </row>
    <row r="16" spans="1:11" s="8" customFormat="1" ht="19.5" customHeight="1" thickBot="1">
      <c r="A16" s="162"/>
      <c r="B16" s="39" t="s">
        <v>461</v>
      </c>
      <c r="C16" s="1474">
        <v>100</v>
      </c>
      <c r="D16" s="1475"/>
      <c r="E16" s="1475"/>
      <c r="F16" s="1475"/>
      <c r="G16" s="1475"/>
      <c r="H16" s="1475"/>
      <c r="I16" s="1475"/>
      <c r="J16" s="1475"/>
      <c r="K16" s="1476"/>
    </row>
    <row r="17" spans="1:11" s="8" customFormat="1" ht="30" customHeight="1" thickBot="1">
      <c r="A17" s="1433" t="s">
        <v>109</v>
      </c>
      <c r="B17" s="1434"/>
      <c r="C17" s="1434"/>
      <c r="D17" s="1434"/>
      <c r="E17" s="1434"/>
      <c r="F17" s="1434"/>
      <c r="G17" s="1434"/>
      <c r="H17" s="1434"/>
      <c r="I17" s="1434"/>
      <c r="J17" s="1434"/>
      <c r="K17" s="1435"/>
    </row>
    <row r="18" spans="1:11" s="8" customFormat="1" ht="19.5" customHeight="1">
      <c r="A18" s="1436" t="s">
        <v>133</v>
      </c>
      <c r="B18" s="1437"/>
      <c r="C18" s="1437"/>
      <c r="D18" s="1437"/>
      <c r="E18" s="1437"/>
      <c r="F18" s="1437"/>
      <c r="G18" s="1437"/>
      <c r="H18" s="1437"/>
      <c r="I18" s="1437"/>
      <c r="J18" s="1437"/>
      <c r="K18" s="1438"/>
    </row>
    <row r="19" spans="1:11" s="8" customFormat="1" ht="19.5" customHeight="1" thickBot="1">
      <c r="A19" s="1439" t="s">
        <v>60</v>
      </c>
      <c r="B19" s="1440"/>
      <c r="C19" s="1441"/>
      <c r="D19" s="1441"/>
      <c r="E19" s="1441"/>
      <c r="F19" s="1441"/>
      <c r="G19" s="1441"/>
      <c r="H19" s="1441"/>
      <c r="I19" s="1441"/>
      <c r="J19" s="1441"/>
      <c r="K19" s="1442"/>
    </row>
    <row r="20" spans="1:11" ht="30" customHeight="1" thickBot="1">
      <c r="A20" s="1443" t="s">
        <v>65</v>
      </c>
      <c r="B20" s="1444"/>
      <c r="C20" s="1392" t="s">
        <v>267</v>
      </c>
      <c r="D20" s="1393"/>
      <c r="E20" s="1394"/>
      <c r="F20" s="1392" t="s">
        <v>371</v>
      </c>
      <c r="G20" s="1393"/>
      <c r="H20" s="1394"/>
      <c r="I20" s="1392" t="s">
        <v>464</v>
      </c>
      <c r="J20" s="1393"/>
      <c r="K20" s="1394"/>
    </row>
    <row r="21" spans="1:11" ht="39.75" customHeight="1">
      <c r="A21" s="1347" t="s">
        <v>137</v>
      </c>
      <c r="B21" s="1425" t="s">
        <v>138</v>
      </c>
      <c r="C21" s="1349" t="s">
        <v>61</v>
      </c>
      <c r="D21" s="1350"/>
      <c r="E21" s="1334" t="s">
        <v>62</v>
      </c>
      <c r="F21" s="1349" t="s">
        <v>61</v>
      </c>
      <c r="G21" s="1350"/>
      <c r="H21" s="1334" t="s">
        <v>62</v>
      </c>
      <c r="I21" s="1349" t="s">
        <v>61</v>
      </c>
      <c r="J21" s="1350"/>
      <c r="K21" s="1334" t="s">
        <v>62</v>
      </c>
    </row>
    <row r="22" spans="1:11" ht="30" customHeight="1" thickBot="1">
      <c r="A22" s="1348"/>
      <c r="B22" s="1426"/>
      <c r="C22" s="64" t="s">
        <v>63</v>
      </c>
      <c r="D22" s="65" t="s">
        <v>64</v>
      </c>
      <c r="E22" s="1386"/>
      <c r="F22" s="64" t="s">
        <v>63</v>
      </c>
      <c r="G22" s="65" t="s">
        <v>64</v>
      </c>
      <c r="H22" s="1386"/>
      <c r="I22" s="64" t="s">
        <v>63</v>
      </c>
      <c r="J22" s="65" t="s">
        <v>64</v>
      </c>
      <c r="K22" s="1386"/>
    </row>
    <row r="23" spans="1:11" s="8" customFormat="1" ht="52.5" customHeight="1">
      <c r="A23" s="1466" t="s">
        <v>268</v>
      </c>
      <c r="B23" s="255" t="s">
        <v>512</v>
      </c>
      <c r="C23" s="749">
        <v>1</v>
      </c>
      <c r="D23" s="750" t="s">
        <v>513</v>
      </c>
      <c r="E23" s="751">
        <v>100000</v>
      </c>
      <c r="F23" s="749"/>
      <c r="G23" s="750"/>
      <c r="H23" s="751"/>
      <c r="I23" s="749"/>
      <c r="J23" s="750"/>
      <c r="K23" s="751"/>
    </row>
    <row r="24" spans="1:11" s="8" customFormat="1" ht="36.75" customHeight="1">
      <c r="A24" s="1466"/>
      <c r="B24" s="255" t="s">
        <v>514</v>
      </c>
      <c r="C24" s="749"/>
      <c r="D24" s="750"/>
      <c r="E24" s="751"/>
      <c r="F24" s="749">
        <v>1</v>
      </c>
      <c r="G24" s="750" t="s">
        <v>513</v>
      </c>
      <c r="H24" s="751">
        <v>100000</v>
      </c>
      <c r="I24" s="749"/>
      <c r="J24" s="750"/>
      <c r="K24" s="751"/>
    </row>
    <row r="25" spans="1:11" ht="45" customHeight="1">
      <c r="A25" s="1466"/>
      <c r="B25" s="752" t="s">
        <v>515</v>
      </c>
      <c r="C25" s="749"/>
      <c r="D25" s="750"/>
      <c r="E25" s="751"/>
      <c r="F25" s="749"/>
      <c r="G25" s="750"/>
      <c r="H25" s="751"/>
      <c r="I25" s="749">
        <v>1</v>
      </c>
      <c r="J25" s="750" t="s">
        <v>513</v>
      </c>
      <c r="K25" s="751">
        <v>100000</v>
      </c>
    </row>
    <row r="26" spans="1:11" ht="19.5" customHeight="1" thickBot="1">
      <c r="A26" s="1466"/>
      <c r="B26" s="753"/>
      <c r="C26" s="754"/>
      <c r="D26" s="755"/>
      <c r="E26" s="756"/>
      <c r="F26" s="754"/>
      <c r="G26" s="755"/>
      <c r="H26" s="756"/>
      <c r="I26" s="754"/>
      <c r="J26" s="755"/>
      <c r="K26" s="756"/>
    </row>
    <row r="27" spans="1:11" s="23" customFormat="1" ht="19.5" customHeight="1" thickBot="1">
      <c r="A27" s="1467"/>
      <c r="B27" s="757" t="s">
        <v>142</v>
      </c>
      <c r="C27" s="758">
        <f>SUM(C23:C26)</f>
        <v>1</v>
      </c>
      <c r="D27" s="759"/>
      <c r="E27" s="760">
        <f>SUM(E23:E26)</f>
        <v>100000</v>
      </c>
      <c r="F27" s="758">
        <f>SUM(F23:F26)</f>
        <v>1</v>
      </c>
      <c r="G27" s="759"/>
      <c r="H27" s="760">
        <f>SUM(H23:H26)</f>
        <v>100000</v>
      </c>
      <c r="I27" s="758">
        <f>SUM(I23:I26)</f>
        <v>1</v>
      </c>
      <c r="J27" s="759"/>
      <c r="K27" s="760">
        <f>SUM(K23:K26)</f>
        <v>100000</v>
      </c>
    </row>
    <row r="28" spans="1:11" ht="9.75" customHeight="1" thickBot="1">
      <c r="A28" s="761"/>
      <c r="B28" s="762"/>
      <c r="C28" s="237"/>
      <c r="D28" s="237"/>
      <c r="E28" s="237"/>
      <c r="F28" s="237"/>
      <c r="G28" s="237"/>
      <c r="H28" s="237"/>
      <c r="I28" s="237"/>
      <c r="J28" s="237"/>
      <c r="K28" s="238"/>
    </row>
    <row r="29" spans="1:11" s="61" customFormat="1" ht="33.75" customHeight="1" thickBot="1">
      <c r="A29" s="1420" t="s">
        <v>71</v>
      </c>
      <c r="B29" s="1421"/>
      <c r="C29" s="763">
        <f>C27</f>
        <v>1</v>
      </c>
      <c r="D29" s="764"/>
      <c r="E29" s="765">
        <f>E27</f>
        <v>100000</v>
      </c>
      <c r="F29" s="763">
        <f>F27</f>
        <v>1</v>
      </c>
      <c r="G29" s="764"/>
      <c r="H29" s="765">
        <f>H27</f>
        <v>100000</v>
      </c>
      <c r="I29" s="763">
        <f>I27</f>
        <v>1</v>
      </c>
      <c r="J29" s="764"/>
      <c r="K29" s="765">
        <f>K27</f>
        <v>100000</v>
      </c>
    </row>
    <row r="30" spans="1:11" ht="9.75" customHeight="1" thickBot="1">
      <c r="A30" s="7"/>
      <c r="B30" s="8"/>
      <c r="C30" s="9"/>
      <c r="D30" s="9"/>
      <c r="E30" s="9"/>
      <c r="F30" s="9"/>
      <c r="G30" s="9"/>
      <c r="H30" s="9"/>
      <c r="I30" s="9"/>
      <c r="J30" s="9"/>
      <c r="K30" s="10"/>
    </row>
    <row r="31" spans="1:11" s="55" customFormat="1" ht="21.75" customHeight="1" thickBot="1">
      <c r="A31" s="1351" t="s">
        <v>43</v>
      </c>
      <c r="B31" s="1352"/>
      <c r="C31" s="766">
        <f>C29</f>
        <v>1</v>
      </c>
      <c r="D31" s="767"/>
      <c r="E31" s="768">
        <f>E29</f>
        <v>100000</v>
      </c>
      <c r="F31" s="766">
        <f>F29</f>
        <v>1</v>
      </c>
      <c r="G31" s="767"/>
      <c r="H31" s="768">
        <f>H29</f>
        <v>100000</v>
      </c>
      <c r="I31" s="766">
        <f>I29</f>
        <v>1</v>
      </c>
      <c r="J31" s="767"/>
      <c r="K31" s="768">
        <f>K29</f>
        <v>100000</v>
      </c>
    </row>
    <row r="33" spans="1:11" ht="27.75" customHeight="1">
      <c r="A33" s="1323" t="s">
        <v>96</v>
      </c>
      <c r="B33" s="1323"/>
      <c r="C33" s="1323"/>
      <c r="D33" s="1323"/>
      <c r="E33" s="1323"/>
      <c r="F33" s="1323"/>
      <c r="G33" s="1323"/>
      <c r="H33" s="1323"/>
      <c r="I33" s="1323"/>
      <c r="J33" s="1323"/>
      <c r="K33" s="1323"/>
    </row>
    <row r="35" spans="8:11" ht="12.75" customHeight="1" thickBot="1">
      <c r="H35" s="1415" t="s">
        <v>459</v>
      </c>
      <c r="I35" s="1416"/>
      <c r="J35" s="1416"/>
      <c r="K35" s="1416"/>
    </row>
    <row r="36" spans="1:11" ht="28.5" customHeight="1" thickBot="1">
      <c r="A36" s="1472" t="s">
        <v>102</v>
      </c>
      <c r="B36" s="1473"/>
      <c r="C36" s="1477" t="s">
        <v>69</v>
      </c>
      <c r="D36" s="1478"/>
      <c r="E36" s="1478"/>
      <c r="F36" s="1478"/>
      <c r="G36" s="1478"/>
      <c r="H36" s="1478"/>
      <c r="I36" s="1478"/>
      <c r="J36" s="1478"/>
      <c r="K36" s="1479"/>
    </row>
    <row r="37" spans="1:11" ht="19.5" customHeight="1" thickBot="1">
      <c r="A37" s="1472" t="s">
        <v>103</v>
      </c>
      <c r="B37" s="1473"/>
      <c r="C37" s="1477" t="s">
        <v>42</v>
      </c>
      <c r="D37" s="1478"/>
      <c r="E37" s="1478"/>
      <c r="F37" s="1478"/>
      <c r="G37" s="1478"/>
      <c r="H37" s="1478"/>
      <c r="I37" s="1478"/>
      <c r="J37" s="1478"/>
      <c r="K37" s="1479"/>
    </row>
    <row r="38" spans="1:11" ht="19.5" customHeight="1">
      <c r="A38" s="160" t="s">
        <v>104</v>
      </c>
      <c r="B38" s="37" t="s">
        <v>105</v>
      </c>
      <c r="C38" s="1468" t="s">
        <v>15</v>
      </c>
      <c r="D38" s="1469"/>
      <c r="E38" s="1469"/>
      <c r="F38" s="1469"/>
      <c r="G38" s="1469"/>
      <c r="H38" s="1469"/>
      <c r="I38" s="1469"/>
      <c r="J38" s="1469"/>
      <c r="K38" s="1470"/>
    </row>
    <row r="39" spans="1:11" ht="19.5" customHeight="1">
      <c r="A39" s="161"/>
      <c r="B39" s="38" t="s">
        <v>106</v>
      </c>
      <c r="C39" s="1430" t="s">
        <v>38</v>
      </c>
      <c r="D39" s="1431"/>
      <c r="E39" s="1431"/>
      <c r="F39" s="1431"/>
      <c r="G39" s="1431"/>
      <c r="H39" s="1431"/>
      <c r="I39" s="1431"/>
      <c r="J39" s="1431"/>
      <c r="K39" s="1432"/>
    </row>
    <row r="40" spans="1:11" ht="19.5" customHeight="1">
      <c r="A40" s="161"/>
      <c r="B40" s="38" t="s">
        <v>107</v>
      </c>
      <c r="C40" s="1430" t="s">
        <v>36</v>
      </c>
      <c r="D40" s="1431"/>
      <c r="E40" s="1431"/>
      <c r="F40" s="1431"/>
      <c r="G40" s="1431"/>
      <c r="H40" s="1431"/>
      <c r="I40" s="1431"/>
      <c r="J40" s="1431"/>
      <c r="K40" s="1432"/>
    </row>
    <row r="41" spans="1:11" ht="19.5" customHeight="1">
      <c r="A41" s="161"/>
      <c r="B41" s="38" t="s">
        <v>135</v>
      </c>
      <c r="C41" s="1430" t="s">
        <v>477</v>
      </c>
      <c r="D41" s="1431"/>
      <c r="E41" s="1431"/>
      <c r="F41" s="1431"/>
      <c r="G41" s="1431"/>
      <c r="H41" s="1431"/>
      <c r="I41" s="1431"/>
      <c r="J41" s="1431"/>
      <c r="K41" s="1432"/>
    </row>
    <row r="42" spans="1:11" ht="27.75" customHeight="1">
      <c r="A42" s="161"/>
      <c r="B42" s="1471" t="s">
        <v>108</v>
      </c>
      <c r="C42" s="1430" t="s">
        <v>516</v>
      </c>
      <c r="D42" s="1431"/>
      <c r="E42" s="1431"/>
      <c r="F42" s="1431"/>
      <c r="G42" s="1431"/>
      <c r="H42" s="1431"/>
      <c r="I42" s="1431"/>
      <c r="J42" s="1431"/>
      <c r="K42" s="1432"/>
    </row>
    <row r="43" spans="1:11" ht="19.5" customHeight="1">
      <c r="A43" s="161"/>
      <c r="B43" s="1471"/>
      <c r="C43" s="1430" t="s">
        <v>517</v>
      </c>
      <c r="D43" s="1431"/>
      <c r="E43" s="1431"/>
      <c r="F43" s="1431"/>
      <c r="G43" s="1431"/>
      <c r="H43" s="1431"/>
      <c r="I43" s="1431"/>
      <c r="J43" s="1431"/>
      <c r="K43" s="1432"/>
    </row>
    <row r="44" spans="1:11" ht="19.5" customHeight="1">
      <c r="A44" s="161"/>
      <c r="B44" s="1471"/>
      <c r="C44" s="1430" t="s">
        <v>518</v>
      </c>
      <c r="D44" s="1431"/>
      <c r="E44" s="1431"/>
      <c r="F44" s="1431"/>
      <c r="G44" s="1431"/>
      <c r="H44" s="1431"/>
      <c r="I44" s="1431"/>
      <c r="J44" s="1431"/>
      <c r="K44" s="1432"/>
    </row>
    <row r="45" spans="1:11" ht="19.5" customHeight="1">
      <c r="A45" s="161"/>
      <c r="B45" s="1471"/>
      <c r="C45" s="1430" t="s">
        <v>519</v>
      </c>
      <c r="D45" s="1431"/>
      <c r="E45" s="1431"/>
      <c r="F45" s="1431"/>
      <c r="G45" s="1431"/>
      <c r="H45" s="1431"/>
      <c r="I45" s="1431"/>
      <c r="J45" s="1431"/>
      <c r="K45" s="1432"/>
    </row>
    <row r="46" spans="1:11" ht="19.5" customHeight="1">
      <c r="A46" s="161"/>
      <c r="B46" s="769"/>
      <c r="C46" s="1450" t="s">
        <v>520</v>
      </c>
      <c r="D46" s="1451"/>
      <c r="E46" s="1451"/>
      <c r="F46" s="1451"/>
      <c r="G46" s="1451"/>
      <c r="H46" s="1451"/>
      <c r="I46" s="1451"/>
      <c r="J46" s="1451"/>
      <c r="K46" s="1452"/>
    </row>
    <row r="47" spans="1:11" ht="19.5" customHeight="1">
      <c r="A47" s="161"/>
      <c r="B47" s="38" t="s">
        <v>148</v>
      </c>
      <c r="C47" s="1461">
        <f>C48+C49+C50+C51</f>
        <v>310923</v>
      </c>
      <c r="D47" s="1462"/>
      <c r="E47" s="1462"/>
      <c r="F47" s="1462"/>
      <c r="G47" s="1462"/>
      <c r="H47" s="1462"/>
      <c r="I47" s="1462"/>
      <c r="J47" s="1462"/>
      <c r="K47" s="1463"/>
    </row>
    <row r="48" spans="1:11" ht="19.5" customHeight="1">
      <c r="A48" s="161"/>
      <c r="B48" s="38" t="s">
        <v>471</v>
      </c>
      <c r="C48" s="1450">
        <v>236923</v>
      </c>
      <c r="D48" s="1451"/>
      <c r="E48" s="1451"/>
      <c r="F48" s="1451"/>
      <c r="G48" s="1451"/>
      <c r="H48" s="1451"/>
      <c r="I48" s="1451"/>
      <c r="J48" s="1451"/>
      <c r="K48" s="1452"/>
    </row>
    <row r="49" spans="1:11" ht="19.5" customHeight="1">
      <c r="A49" s="161"/>
      <c r="B49" s="38" t="s">
        <v>265</v>
      </c>
      <c r="C49" s="1450">
        <v>22000</v>
      </c>
      <c r="D49" s="1451"/>
      <c r="E49" s="1451"/>
      <c r="F49" s="1451"/>
      <c r="G49" s="1451"/>
      <c r="H49" s="1451"/>
      <c r="I49" s="1451"/>
      <c r="J49" s="1451"/>
      <c r="K49" s="1452"/>
    </row>
    <row r="50" spans="1:11" s="56" customFormat="1" ht="19.5" customHeight="1">
      <c r="A50" s="161"/>
      <c r="B50" s="38" t="s">
        <v>367</v>
      </c>
      <c r="C50" s="1450">
        <v>25000</v>
      </c>
      <c r="D50" s="1451"/>
      <c r="E50" s="1451"/>
      <c r="F50" s="1451"/>
      <c r="G50" s="1451"/>
      <c r="H50" s="1451"/>
      <c r="I50" s="1451"/>
      <c r="J50" s="1451"/>
      <c r="K50" s="1452"/>
    </row>
    <row r="51" spans="1:11" ht="12.75" customHeight="1" thickBot="1">
      <c r="A51" s="162"/>
      <c r="B51" s="39" t="s">
        <v>461</v>
      </c>
      <c r="C51" s="1453">
        <v>27000</v>
      </c>
      <c r="D51" s="1454"/>
      <c r="E51" s="1454"/>
      <c r="F51" s="1454"/>
      <c r="G51" s="1454"/>
      <c r="H51" s="1454"/>
      <c r="I51" s="1454"/>
      <c r="J51" s="1454"/>
      <c r="K51" s="1455"/>
    </row>
    <row r="52" spans="1:11" ht="28.5" customHeight="1" thickBot="1">
      <c r="A52" s="1433" t="s">
        <v>109</v>
      </c>
      <c r="B52" s="1434"/>
      <c r="C52" s="1434"/>
      <c r="D52" s="1434"/>
      <c r="E52" s="1434"/>
      <c r="F52" s="1434"/>
      <c r="G52" s="1434"/>
      <c r="H52" s="1434"/>
      <c r="I52" s="1434"/>
      <c r="J52" s="1434"/>
      <c r="K52" s="1435"/>
    </row>
    <row r="53" spans="1:11" s="8" customFormat="1" ht="19.5" customHeight="1">
      <c r="A53" s="1436" t="s">
        <v>133</v>
      </c>
      <c r="B53" s="1437"/>
      <c r="C53" s="1437"/>
      <c r="D53" s="1437"/>
      <c r="E53" s="1437"/>
      <c r="F53" s="1437"/>
      <c r="G53" s="1437"/>
      <c r="H53" s="1437"/>
      <c r="I53" s="1437"/>
      <c r="J53" s="1437"/>
      <c r="K53" s="1438"/>
    </row>
    <row r="54" spans="1:11" s="8" customFormat="1" ht="33" customHeight="1" thickBot="1">
      <c r="A54" s="1439" t="s">
        <v>75</v>
      </c>
      <c r="B54" s="1440"/>
      <c r="C54" s="1441"/>
      <c r="D54" s="1441"/>
      <c r="E54" s="1441"/>
      <c r="F54" s="1441"/>
      <c r="G54" s="1441"/>
      <c r="H54" s="1441"/>
      <c r="I54" s="1441"/>
      <c r="J54" s="1441"/>
      <c r="K54" s="1442"/>
    </row>
    <row r="55" spans="1:11" s="8" customFormat="1" ht="30.75" customHeight="1" thickBot="1">
      <c r="A55" s="1443" t="s">
        <v>65</v>
      </c>
      <c r="B55" s="1444"/>
      <c r="C55" s="1392" t="s">
        <v>267</v>
      </c>
      <c r="D55" s="1393"/>
      <c r="E55" s="1394"/>
      <c r="F55" s="1392" t="s">
        <v>371</v>
      </c>
      <c r="G55" s="1393"/>
      <c r="H55" s="1394"/>
      <c r="I55" s="1392" t="s">
        <v>464</v>
      </c>
      <c r="J55" s="1393"/>
      <c r="K55" s="1394"/>
    </row>
    <row r="56" spans="1:11" s="8" customFormat="1" ht="28.5" customHeight="1">
      <c r="A56" s="1347" t="s">
        <v>137</v>
      </c>
      <c r="B56" s="1425" t="s">
        <v>138</v>
      </c>
      <c r="C56" s="1349" t="s">
        <v>61</v>
      </c>
      <c r="D56" s="1350"/>
      <c r="E56" s="1334" t="s">
        <v>62</v>
      </c>
      <c r="F56" s="1349" t="s">
        <v>61</v>
      </c>
      <c r="G56" s="1350"/>
      <c r="H56" s="1334" t="s">
        <v>62</v>
      </c>
      <c r="I56" s="1349" t="s">
        <v>61</v>
      </c>
      <c r="J56" s="1350"/>
      <c r="K56" s="1334" t="s">
        <v>62</v>
      </c>
    </row>
    <row r="57" spans="1:11" s="8" customFormat="1" ht="30.75" customHeight="1" thickBot="1">
      <c r="A57" s="1348"/>
      <c r="B57" s="1426"/>
      <c r="C57" s="69" t="s">
        <v>63</v>
      </c>
      <c r="D57" s="70" t="s">
        <v>64</v>
      </c>
      <c r="E57" s="1335"/>
      <c r="F57" s="69" t="s">
        <v>63</v>
      </c>
      <c r="G57" s="70" t="s">
        <v>64</v>
      </c>
      <c r="H57" s="1335"/>
      <c r="I57" s="69" t="s">
        <v>63</v>
      </c>
      <c r="J57" s="70" t="s">
        <v>64</v>
      </c>
      <c r="K57" s="1335"/>
    </row>
    <row r="58" spans="1:11" s="8" customFormat="1" ht="48" customHeight="1">
      <c r="A58" s="1464" t="s">
        <v>72</v>
      </c>
      <c r="B58" s="270" t="s">
        <v>521</v>
      </c>
      <c r="C58" s="770">
        <v>5000</v>
      </c>
      <c r="D58" s="771" t="s">
        <v>522</v>
      </c>
      <c r="E58" s="772">
        <v>4528000</v>
      </c>
      <c r="F58" s="773"/>
      <c r="G58" s="774"/>
      <c r="H58" s="775"/>
      <c r="I58" s="773"/>
      <c r="J58" s="774"/>
      <c r="K58" s="775"/>
    </row>
    <row r="59" spans="1:11" s="8" customFormat="1" ht="51.75" customHeight="1">
      <c r="A59" s="1465"/>
      <c r="B59" s="270" t="s">
        <v>523</v>
      </c>
      <c r="C59" s="770">
        <v>1383</v>
      </c>
      <c r="D59" s="771" t="s">
        <v>522</v>
      </c>
      <c r="E59" s="772">
        <v>1372000</v>
      </c>
      <c r="F59" s="770"/>
      <c r="G59" s="771"/>
      <c r="H59" s="772"/>
      <c r="I59" s="770"/>
      <c r="J59" s="776"/>
      <c r="K59" s="772"/>
    </row>
    <row r="60" spans="1:11" s="8" customFormat="1" ht="47.25" customHeight="1">
      <c r="A60" s="1465"/>
      <c r="B60" s="255" t="s">
        <v>524</v>
      </c>
      <c r="C60" s="770">
        <v>4000</v>
      </c>
      <c r="D60" s="771" t="s">
        <v>522</v>
      </c>
      <c r="E60" s="772">
        <v>13100000</v>
      </c>
      <c r="F60" s="770">
        <v>6000</v>
      </c>
      <c r="G60" s="771" t="s">
        <v>522</v>
      </c>
      <c r="H60" s="772">
        <v>15000000</v>
      </c>
      <c r="I60" s="770"/>
      <c r="J60" s="776"/>
      <c r="K60" s="772"/>
    </row>
    <row r="61" spans="1:11" s="8" customFormat="1" ht="27.75" customHeight="1">
      <c r="A61" s="1465"/>
      <c r="B61" s="255" t="s">
        <v>525</v>
      </c>
      <c r="C61" s="770">
        <v>3000</v>
      </c>
      <c r="D61" s="777" t="s">
        <v>522</v>
      </c>
      <c r="E61" s="772">
        <v>3000000</v>
      </c>
      <c r="F61" s="770">
        <v>7000</v>
      </c>
      <c r="G61" s="771" t="s">
        <v>522</v>
      </c>
      <c r="H61" s="772">
        <v>7000000</v>
      </c>
      <c r="I61" s="770"/>
      <c r="J61" s="771"/>
      <c r="K61" s="772"/>
    </row>
    <row r="62" spans="1:11" s="8" customFormat="1" ht="19.5" customHeight="1">
      <c r="A62" s="1465"/>
      <c r="B62" s="255" t="s">
        <v>526</v>
      </c>
      <c r="C62" s="770"/>
      <c r="D62" s="771"/>
      <c r="E62" s="772"/>
      <c r="F62" s="770">
        <v>3000</v>
      </c>
      <c r="G62" s="771"/>
      <c r="H62" s="772">
        <v>3000000</v>
      </c>
      <c r="I62" s="770">
        <v>27000</v>
      </c>
      <c r="J62" s="776" t="s">
        <v>522</v>
      </c>
      <c r="K62" s="772">
        <v>27000000</v>
      </c>
    </row>
    <row r="63" spans="1:11" s="8" customFormat="1" ht="19.5" customHeight="1" thickBot="1">
      <c r="A63" s="1466"/>
      <c r="B63" s="778"/>
      <c r="C63" s="749"/>
      <c r="D63" s="771"/>
      <c r="E63" s="751"/>
      <c r="F63" s="749"/>
      <c r="G63" s="771"/>
      <c r="H63" s="751"/>
      <c r="I63" s="749"/>
      <c r="J63" s="771"/>
      <c r="K63" s="751"/>
    </row>
    <row r="64" spans="1:11" s="8" customFormat="1" ht="19.5" customHeight="1" thickBot="1">
      <c r="A64" s="1467"/>
      <c r="B64" s="757" t="s">
        <v>142</v>
      </c>
      <c r="C64" s="758">
        <f>SUM(C58:C63)</f>
        <v>13383</v>
      </c>
      <c r="D64" s="779" t="s">
        <v>249</v>
      </c>
      <c r="E64" s="760">
        <f>SUM(E58:E63)</f>
        <v>22000000</v>
      </c>
      <c r="F64" s="758">
        <f>SUM(F58:F63)</f>
        <v>16000</v>
      </c>
      <c r="G64" s="779" t="s">
        <v>249</v>
      </c>
      <c r="H64" s="760">
        <f>SUM(H58:H63)</f>
        <v>25000000</v>
      </c>
      <c r="I64" s="758">
        <f>SUM(I58:I63)</f>
        <v>27000</v>
      </c>
      <c r="J64" s="779" t="s">
        <v>249</v>
      </c>
      <c r="K64" s="760">
        <f>SUM(K58:K63)</f>
        <v>27000000</v>
      </c>
    </row>
    <row r="65" spans="1:11" s="8" customFormat="1" ht="21.75" customHeight="1" thickBot="1">
      <c r="A65" s="761"/>
      <c r="B65" s="762"/>
      <c r="C65" s="237"/>
      <c r="D65" s="780"/>
      <c r="E65" s="237"/>
      <c r="F65" s="237"/>
      <c r="G65" s="780"/>
      <c r="H65" s="237"/>
      <c r="I65" s="237"/>
      <c r="J65" s="780"/>
      <c r="K65" s="238"/>
    </row>
    <row r="66" spans="1:11" ht="22.5" customHeight="1" thickBot="1">
      <c r="A66" s="1420" t="s">
        <v>74</v>
      </c>
      <c r="B66" s="1421"/>
      <c r="C66" s="763">
        <f>C64</f>
        <v>13383</v>
      </c>
      <c r="D66" s="781" t="s">
        <v>249</v>
      </c>
      <c r="E66" s="765">
        <f>E64</f>
        <v>22000000</v>
      </c>
      <c r="F66" s="763">
        <f>F64</f>
        <v>16000</v>
      </c>
      <c r="G66" s="781" t="s">
        <v>249</v>
      </c>
      <c r="H66" s="765">
        <f>H64</f>
        <v>25000000</v>
      </c>
      <c r="I66" s="763">
        <f>I64</f>
        <v>27000</v>
      </c>
      <c r="J66" s="781" t="s">
        <v>249</v>
      </c>
      <c r="K66" s="765">
        <f>K64</f>
        <v>27000000</v>
      </c>
    </row>
    <row r="67" spans="1:11" ht="12.75" customHeight="1" thickBot="1">
      <c r="A67" s="7"/>
      <c r="B67" s="8"/>
      <c r="C67" s="9"/>
      <c r="D67" s="157"/>
      <c r="E67" s="9"/>
      <c r="F67" s="9"/>
      <c r="G67" s="157"/>
      <c r="H67" s="9"/>
      <c r="I67" s="9"/>
      <c r="J67" s="157"/>
      <c r="K67" s="10"/>
    </row>
    <row r="68" spans="1:27" s="25" customFormat="1" ht="28.5" customHeight="1" thickBot="1">
      <c r="A68" s="1351" t="s">
        <v>43</v>
      </c>
      <c r="B68" s="1352"/>
      <c r="C68" s="766">
        <f>C66</f>
        <v>13383</v>
      </c>
      <c r="D68" s="782" t="s">
        <v>249</v>
      </c>
      <c r="E68" s="768">
        <f>E66</f>
        <v>22000000</v>
      </c>
      <c r="F68" s="766">
        <f>F66</f>
        <v>16000</v>
      </c>
      <c r="G68" s="782" t="s">
        <v>249</v>
      </c>
      <c r="H68" s="768">
        <f>H66</f>
        <v>25000000</v>
      </c>
      <c r="I68" s="766">
        <f>I66</f>
        <v>27000</v>
      </c>
      <c r="J68" s="782" t="s">
        <v>249</v>
      </c>
      <c r="K68" s="768">
        <f>K66</f>
        <v>27000000</v>
      </c>
      <c r="L68" s="83"/>
      <c r="M68" s="83"/>
      <c r="N68" s="83"/>
      <c r="O68" s="83"/>
      <c r="P68" s="83"/>
      <c r="Q68" s="83"/>
      <c r="R68" s="83"/>
      <c r="S68" s="83"/>
      <c r="T68" s="83"/>
      <c r="U68" s="83"/>
      <c r="V68" s="83"/>
      <c r="W68" s="83"/>
      <c r="X68" s="83"/>
      <c r="Y68" s="83"/>
      <c r="Z68" s="83"/>
      <c r="AA68" s="83"/>
    </row>
    <row r="71" spans="1:11" ht="12.75" customHeight="1">
      <c r="A71" s="30" t="s">
        <v>124</v>
      </c>
      <c r="B71" s="1424" t="s">
        <v>266</v>
      </c>
      <c r="C71" s="1309"/>
      <c r="D71" s="1309"/>
      <c r="E71" s="1309"/>
      <c r="F71" s="1309"/>
      <c r="G71" s="1309"/>
      <c r="H71" s="1309"/>
      <c r="I71" s="1309"/>
      <c r="J71" s="1309"/>
      <c r="K71" s="1309"/>
    </row>
    <row r="72" spans="1:11" ht="31.5" customHeight="1">
      <c r="A72" s="1323" t="s">
        <v>96</v>
      </c>
      <c r="B72" s="1323"/>
      <c r="C72" s="1323"/>
      <c r="D72" s="1323"/>
      <c r="E72" s="1323"/>
      <c r="F72" s="1323"/>
      <c r="G72" s="1323"/>
      <c r="H72" s="1323"/>
      <c r="I72" s="1323"/>
      <c r="J72" s="1323"/>
      <c r="K72" s="1323"/>
    </row>
    <row r="74" spans="8:11" ht="12.75" customHeight="1" thickBot="1">
      <c r="H74" s="1415" t="s">
        <v>459</v>
      </c>
      <c r="I74" s="1416"/>
      <c r="J74" s="1416"/>
      <c r="K74" s="1416"/>
    </row>
    <row r="75" spans="1:11" ht="18" customHeight="1" thickBot="1">
      <c r="A75" s="1445" t="s">
        <v>102</v>
      </c>
      <c r="B75" s="1446"/>
      <c r="C75" s="1447" t="s">
        <v>69</v>
      </c>
      <c r="D75" s="1448"/>
      <c r="E75" s="1448"/>
      <c r="F75" s="1448"/>
      <c r="G75" s="1448"/>
      <c r="H75" s="1448"/>
      <c r="I75" s="1448"/>
      <c r="J75" s="1448"/>
      <c r="K75" s="1449"/>
    </row>
    <row r="76" spans="1:11" ht="18" customHeight="1" thickBot="1">
      <c r="A76" s="1445" t="s">
        <v>103</v>
      </c>
      <c r="B76" s="1446"/>
      <c r="C76" s="1447" t="s">
        <v>42</v>
      </c>
      <c r="D76" s="1448"/>
      <c r="E76" s="1448"/>
      <c r="F76" s="1448"/>
      <c r="G76" s="1448"/>
      <c r="H76" s="1448"/>
      <c r="I76" s="1448"/>
      <c r="J76" s="1448"/>
      <c r="K76" s="1449"/>
    </row>
    <row r="77" spans="1:11" ht="18" customHeight="1">
      <c r="A77" s="783" t="s">
        <v>104</v>
      </c>
      <c r="B77" s="784" t="s">
        <v>105</v>
      </c>
      <c r="C77" s="1427" t="s">
        <v>152</v>
      </c>
      <c r="D77" s="1428"/>
      <c r="E77" s="1428"/>
      <c r="F77" s="1428"/>
      <c r="G77" s="1428"/>
      <c r="H77" s="1428"/>
      <c r="I77" s="1428"/>
      <c r="J77" s="1428"/>
      <c r="K77" s="1429"/>
    </row>
    <row r="78" spans="1:11" ht="18" customHeight="1">
      <c r="A78" s="785"/>
      <c r="B78" s="786" t="s">
        <v>106</v>
      </c>
      <c r="C78" s="1430" t="s">
        <v>40</v>
      </c>
      <c r="D78" s="1431"/>
      <c r="E78" s="1431"/>
      <c r="F78" s="1431"/>
      <c r="G78" s="1431"/>
      <c r="H78" s="1431"/>
      <c r="I78" s="1431"/>
      <c r="J78" s="1431"/>
      <c r="K78" s="1432"/>
    </row>
    <row r="79" spans="1:11" ht="18" customHeight="1">
      <c r="A79" s="785"/>
      <c r="B79" s="786" t="s">
        <v>107</v>
      </c>
      <c r="C79" s="1430" t="s">
        <v>36</v>
      </c>
      <c r="D79" s="1431"/>
      <c r="E79" s="1431"/>
      <c r="F79" s="1431"/>
      <c r="G79" s="1431"/>
      <c r="H79" s="1431"/>
      <c r="I79" s="1431"/>
      <c r="J79" s="1431"/>
      <c r="K79" s="1432"/>
    </row>
    <row r="80" spans="1:11" ht="18" customHeight="1">
      <c r="A80" s="785"/>
      <c r="B80" s="786" t="s">
        <v>135</v>
      </c>
      <c r="C80" s="1430" t="s">
        <v>478</v>
      </c>
      <c r="D80" s="1431"/>
      <c r="E80" s="1431"/>
      <c r="F80" s="1431"/>
      <c r="G80" s="1431"/>
      <c r="H80" s="1431"/>
      <c r="I80" s="1431"/>
      <c r="J80" s="1431"/>
      <c r="K80" s="1432"/>
    </row>
    <row r="81" spans="1:11" ht="18" customHeight="1">
      <c r="A81" s="785"/>
      <c r="B81" s="786" t="s">
        <v>108</v>
      </c>
      <c r="C81" s="1430" t="s">
        <v>158</v>
      </c>
      <c r="D81" s="1431"/>
      <c r="E81" s="1431"/>
      <c r="F81" s="1431"/>
      <c r="G81" s="1431"/>
      <c r="H81" s="1431"/>
      <c r="I81" s="1431"/>
      <c r="J81" s="1431"/>
      <c r="K81" s="1432"/>
    </row>
    <row r="82" spans="1:11" ht="18" customHeight="1">
      <c r="A82" s="785"/>
      <c r="B82" s="786" t="s">
        <v>148</v>
      </c>
      <c r="C82" s="1461">
        <f>C83+C84+C85+C86</f>
        <v>16002</v>
      </c>
      <c r="D82" s="1462"/>
      <c r="E82" s="1462"/>
      <c r="F82" s="1462"/>
      <c r="G82" s="1462"/>
      <c r="H82" s="1462"/>
      <c r="I82" s="1462"/>
      <c r="J82" s="1462"/>
      <c r="K82" s="1463"/>
    </row>
    <row r="83" spans="1:11" ht="18" customHeight="1">
      <c r="A83" s="785"/>
      <c r="B83" s="786" t="s">
        <v>471</v>
      </c>
      <c r="C83" s="1450">
        <v>15662</v>
      </c>
      <c r="D83" s="1451"/>
      <c r="E83" s="1451"/>
      <c r="F83" s="1451"/>
      <c r="G83" s="1451"/>
      <c r="H83" s="1451"/>
      <c r="I83" s="1451"/>
      <c r="J83" s="1451"/>
      <c r="K83" s="1452"/>
    </row>
    <row r="84" spans="1:11" ht="18" customHeight="1">
      <c r="A84" s="785"/>
      <c r="B84" s="786" t="s">
        <v>265</v>
      </c>
      <c r="C84" s="1450">
        <v>100</v>
      </c>
      <c r="D84" s="1451"/>
      <c r="E84" s="1451"/>
      <c r="F84" s="1451"/>
      <c r="G84" s="1451"/>
      <c r="H84" s="1451"/>
      <c r="I84" s="1451"/>
      <c r="J84" s="1451"/>
      <c r="K84" s="1452"/>
    </row>
    <row r="85" spans="1:11" ht="18" customHeight="1">
      <c r="A85" s="785"/>
      <c r="B85" s="786" t="s">
        <v>479</v>
      </c>
      <c r="C85" s="1450">
        <v>120</v>
      </c>
      <c r="D85" s="1451"/>
      <c r="E85" s="1451"/>
      <c r="F85" s="1451"/>
      <c r="G85" s="1451"/>
      <c r="H85" s="1451"/>
      <c r="I85" s="1451"/>
      <c r="J85" s="1451"/>
      <c r="K85" s="1452"/>
    </row>
    <row r="86" spans="1:11" ht="18" customHeight="1" thickBot="1">
      <c r="A86" s="787"/>
      <c r="B86" s="788" t="s">
        <v>461</v>
      </c>
      <c r="C86" s="1453">
        <v>120</v>
      </c>
      <c r="D86" s="1454"/>
      <c r="E86" s="1454"/>
      <c r="F86" s="1454"/>
      <c r="G86" s="1454"/>
      <c r="H86" s="1454"/>
      <c r="I86" s="1454"/>
      <c r="J86" s="1454"/>
      <c r="K86" s="1455"/>
    </row>
    <row r="87" spans="1:11" ht="15" customHeight="1" thickBot="1">
      <c r="A87" s="1458" t="s">
        <v>109</v>
      </c>
      <c r="B87" s="1459"/>
      <c r="C87" s="1459"/>
      <c r="D87" s="1459"/>
      <c r="E87" s="1459"/>
      <c r="F87" s="1459"/>
      <c r="G87" s="1459"/>
      <c r="H87" s="1459"/>
      <c r="I87" s="1459"/>
      <c r="J87" s="1459"/>
      <c r="K87" s="1460"/>
    </row>
    <row r="88" spans="1:11" ht="15" customHeight="1">
      <c r="A88" s="1436" t="s">
        <v>133</v>
      </c>
      <c r="B88" s="1437"/>
      <c r="C88" s="1437"/>
      <c r="D88" s="1437"/>
      <c r="E88" s="1437"/>
      <c r="F88" s="1437"/>
      <c r="G88" s="1437"/>
      <c r="H88" s="1437"/>
      <c r="I88" s="1437"/>
      <c r="J88" s="1437"/>
      <c r="K88" s="1438"/>
    </row>
    <row r="89" spans="1:11" s="56" customFormat="1" ht="15" customHeight="1" thickBot="1">
      <c r="A89" s="1439" t="s">
        <v>75</v>
      </c>
      <c r="B89" s="1440"/>
      <c r="C89" s="1441"/>
      <c r="D89" s="1441"/>
      <c r="E89" s="1441"/>
      <c r="F89" s="1441"/>
      <c r="G89" s="1441"/>
      <c r="H89" s="1441"/>
      <c r="I89" s="1441"/>
      <c r="J89" s="1441"/>
      <c r="K89" s="1442"/>
    </row>
    <row r="90" spans="1:11" ht="32.25" customHeight="1" thickBot="1">
      <c r="A90" s="1443" t="s">
        <v>65</v>
      </c>
      <c r="B90" s="1444"/>
      <c r="C90" s="1392" t="s">
        <v>267</v>
      </c>
      <c r="D90" s="1393"/>
      <c r="E90" s="1394"/>
      <c r="F90" s="1392" t="s">
        <v>371</v>
      </c>
      <c r="G90" s="1393"/>
      <c r="H90" s="1394"/>
      <c r="I90" s="1392" t="s">
        <v>464</v>
      </c>
      <c r="J90" s="1393"/>
      <c r="K90" s="1394"/>
    </row>
    <row r="91" spans="1:11" ht="40.5" customHeight="1">
      <c r="A91" s="1347" t="s">
        <v>137</v>
      </c>
      <c r="B91" s="1425" t="s">
        <v>138</v>
      </c>
      <c r="C91" s="1349" t="s">
        <v>61</v>
      </c>
      <c r="D91" s="1350"/>
      <c r="E91" s="1334" t="s">
        <v>62</v>
      </c>
      <c r="F91" s="1349" t="s">
        <v>61</v>
      </c>
      <c r="G91" s="1350"/>
      <c r="H91" s="1334" t="s">
        <v>62</v>
      </c>
      <c r="I91" s="1349" t="s">
        <v>61</v>
      </c>
      <c r="J91" s="1350"/>
      <c r="K91" s="1334" t="s">
        <v>62</v>
      </c>
    </row>
    <row r="92" spans="1:11" s="8" customFormat="1" ht="19.5" customHeight="1" thickBot="1">
      <c r="A92" s="1348"/>
      <c r="B92" s="1426"/>
      <c r="C92" s="69" t="s">
        <v>63</v>
      </c>
      <c r="D92" s="70" t="s">
        <v>64</v>
      </c>
      <c r="E92" s="1335"/>
      <c r="F92" s="69" t="s">
        <v>63</v>
      </c>
      <c r="G92" s="70" t="s">
        <v>64</v>
      </c>
      <c r="H92" s="1335"/>
      <c r="I92" s="69" t="s">
        <v>63</v>
      </c>
      <c r="J92" s="70" t="s">
        <v>64</v>
      </c>
      <c r="K92" s="1335"/>
    </row>
    <row r="93" spans="1:11" s="8" customFormat="1" ht="91.5" customHeight="1" thickBot="1">
      <c r="A93" s="1456" t="s">
        <v>76</v>
      </c>
      <c r="B93" s="270" t="s">
        <v>527</v>
      </c>
      <c r="C93" s="66">
        <v>1</v>
      </c>
      <c r="D93" s="67" t="s">
        <v>528</v>
      </c>
      <c r="E93" s="68">
        <v>100000</v>
      </c>
      <c r="F93" s="66">
        <v>1</v>
      </c>
      <c r="G93" s="67" t="s">
        <v>528</v>
      </c>
      <c r="H93" s="68">
        <v>100000</v>
      </c>
      <c r="I93" s="66">
        <v>1</v>
      </c>
      <c r="J93" s="67" t="s">
        <v>528</v>
      </c>
      <c r="K93" s="68">
        <v>100000</v>
      </c>
    </row>
    <row r="94" spans="1:11" s="8" customFormat="1" ht="19.5" customHeight="1" thickBot="1">
      <c r="A94" s="1457"/>
      <c r="B94" s="27" t="s">
        <v>142</v>
      </c>
      <c r="C94" s="52">
        <f>SUM(C93:C93)</f>
        <v>1</v>
      </c>
      <c r="D94" s="53"/>
      <c r="E94" s="54">
        <f>SUM(E93:E93)</f>
        <v>100000</v>
      </c>
      <c r="F94" s="52">
        <f>SUM(F93:F93)</f>
        <v>1</v>
      </c>
      <c r="G94" s="53"/>
      <c r="H94" s="54">
        <f>SUM(H93:H93)</f>
        <v>100000</v>
      </c>
      <c r="I94" s="52">
        <f>SUM(I93:I93)</f>
        <v>1</v>
      </c>
      <c r="J94" s="53"/>
      <c r="K94" s="54">
        <f>SUM(K93:K93)</f>
        <v>100000</v>
      </c>
    </row>
    <row r="95" spans="1:11" s="8" customFormat="1" ht="19.5" customHeight="1" thickBot="1">
      <c r="A95" s="1374" t="s">
        <v>74</v>
      </c>
      <c r="B95" s="1375"/>
      <c r="C95" s="59">
        <f>C94</f>
        <v>1</v>
      </c>
      <c r="D95" s="60"/>
      <c r="E95" s="62">
        <f>E94</f>
        <v>100000</v>
      </c>
      <c r="F95" s="59">
        <f>F94</f>
        <v>1</v>
      </c>
      <c r="G95" s="60"/>
      <c r="H95" s="62">
        <f>H94</f>
        <v>100000</v>
      </c>
      <c r="I95" s="59">
        <f>I94</f>
        <v>1</v>
      </c>
      <c r="J95" s="60"/>
      <c r="K95" s="62">
        <f>K94</f>
        <v>100000</v>
      </c>
    </row>
    <row r="96" spans="1:11" s="8" customFormat="1" ht="19.5" customHeight="1" thickBot="1">
      <c r="A96" s="7"/>
      <c r="C96" s="9"/>
      <c r="D96" s="9"/>
      <c r="E96" s="9"/>
      <c r="F96" s="9"/>
      <c r="G96" s="9"/>
      <c r="H96" s="9"/>
      <c r="I96" s="9"/>
      <c r="J96" s="9"/>
      <c r="K96" s="10"/>
    </row>
    <row r="97" spans="1:11" s="8" customFormat="1" ht="19.5" customHeight="1" thickBot="1">
      <c r="A97" s="1351" t="s">
        <v>43</v>
      </c>
      <c r="B97" s="1352"/>
      <c r="C97" s="766">
        <f>C95</f>
        <v>1</v>
      </c>
      <c r="D97" s="767"/>
      <c r="E97" s="768">
        <f>E95</f>
        <v>100000</v>
      </c>
      <c r="F97" s="766">
        <f>F95</f>
        <v>1</v>
      </c>
      <c r="G97" s="767"/>
      <c r="H97" s="768">
        <f>H95</f>
        <v>100000</v>
      </c>
      <c r="I97" s="766">
        <f>I95</f>
        <v>1</v>
      </c>
      <c r="J97" s="767"/>
      <c r="K97" s="768">
        <f>K95</f>
        <v>100000</v>
      </c>
    </row>
    <row r="98" spans="1:11" s="8" customFormat="1" ht="19.5" customHeight="1">
      <c r="A98" s="19"/>
      <c r="B98" s="19"/>
      <c r="C98" s="28"/>
      <c r="D98" s="28"/>
      <c r="E98" s="28"/>
      <c r="F98" s="28"/>
      <c r="G98" s="28"/>
      <c r="H98" s="28"/>
      <c r="I98" s="28"/>
      <c r="J98" s="28"/>
      <c r="K98" s="28"/>
    </row>
    <row r="99" spans="1:11" s="55" customFormat="1" ht="7.5" customHeight="1">
      <c r="A99" s="19"/>
      <c r="B99" s="19"/>
      <c r="C99" s="28"/>
      <c r="D99" s="28"/>
      <c r="E99" s="28"/>
      <c r="F99" s="28"/>
      <c r="G99" s="28"/>
      <c r="H99" s="28"/>
      <c r="I99" s="28"/>
      <c r="J99" s="28"/>
      <c r="K99" s="28"/>
    </row>
    <row r="100" spans="1:11" ht="12.75" customHeight="1">
      <c r="A100" s="30" t="s">
        <v>124</v>
      </c>
      <c r="B100" s="1424" t="s">
        <v>460</v>
      </c>
      <c r="C100" s="1309"/>
      <c r="D100" s="1309"/>
      <c r="E100" s="1309"/>
      <c r="F100" s="1309"/>
      <c r="G100" s="1309"/>
      <c r="H100" s="1309"/>
      <c r="I100" s="1309"/>
      <c r="J100" s="1309"/>
      <c r="K100" s="1309"/>
    </row>
    <row r="101" ht="60.75" customHeight="1"/>
    <row r="102" spans="1:11" ht="24" customHeight="1">
      <c r="A102" s="1323" t="s">
        <v>96</v>
      </c>
      <c r="B102" s="1323"/>
      <c r="C102" s="1323"/>
      <c r="D102" s="1323"/>
      <c r="E102" s="1323"/>
      <c r="F102" s="1323"/>
      <c r="G102" s="1323"/>
      <c r="H102" s="1323"/>
      <c r="I102" s="1323"/>
      <c r="J102" s="1323"/>
      <c r="K102" s="1323"/>
    </row>
    <row r="103" spans="8:11" ht="36" customHeight="1" thickBot="1">
      <c r="H103" s="1415" t="s">
        <v>459</v>
      </c>
      <c r="I103" s="1416"/>
      <c r="J103" s="1416"/>
      <c r="K103" s="1416"/>
    </row>
    <row r="104" spans="1:11" s="26" customFormat="1" ht="18" customHeight="1" thickBot="1">
      <c r="A104" s="1445" t="s">
        <v>102</v>
      </c>
      <c r="B104" s="1446"/>
      <c r="C104" s="1447" t="s">
        <v>69</v>
      </c>
      <c r="D104" s="1448"/>
      <c r="E104" s="1448"/>
      <c r="F104" s="1448"/>
      <c r="G104" s="1448"/>
      <c r="H104" s="1448"/>
      <c r="I104" s="1448"/>
      <c r="J104" s="1448"/>
      <c r="K104" s="1449"/>
    </row>
    <row r="105" spans="1:11" s="26" customFormat="1" ht="18" customHeight="1" thickBot="1">
      <c r="A105" s="1445" t="s">
        <v>103</v>
      </c>
      <c r="B105" s="1446"/>
      <c r="C105" s="1447" t="s">
        <v>42</v>
      </c>
      <c r="D105" s="1448"/>
      <c r="E105" s="1448"/>
      <c r="F105" s="1448"/>
      <c r="G105" s="1448"/>
      <c r="H105" s="1448"/>
      <c r="I105" s="1448"/>
      <c r="J105" s="1448"/>
      <c r="K105" s="1449"/>
    </row>
    <row r="106" spans="1:11" s="26" customFormat="1" ht="18" customHeight="1">
      <c r="A106" s="783" t="s">
        <v>104</v>
      </c>
      <c r="B106" s="784" t="s">
        <v>105</v>
      </c>
      <c r="C106" s="1427" t="s">
        <v>529</v>
      </c>
      <c r="D106" s="1428"/>
      <c r="E106" s="1428"/>
      <c r="F106" s="1428"/>
      <c r="G106" s="1428"/>
      <c r="H106" s="1428"/>
      <c r="I106" s="1428"/>
      <c r="J106" s="1428"/>
      <c r="K106" s="1429"/>
    </row>
    <row r="107" spans="1:11" s="26" customFormat="1" ht="18" customHeight="1">
      <c r="A107" s="785"/>
      <c r="B107" s="786" t="s">
        <v>106</v>
      </c>
      <c r="C107" s="1430" t="s">
        <v>11</v>
      </c>
      <c r="D107" s="1431"/>
      <c r="E107" s="1431"/>
      <c r="F107" s="1431"/>
      <c r="G107" s="1431"/>
      <c r="H107" s="1431"/>
      <c r="I107" s="1431"/>
      <c r="J107" s="1431"/>
      <c r="K107" s="1432"/>
    </row>
    <row r="108" spans="1:11" s="26" customFormat="1" ht="18" customHeight="1">
      <c r="A108" s="785"/>
      <c r="B108" s="786" t="s">
        <v>107</v>
      </c>
      <c r="C108" s="1430" t="s">
        <v>36</v>
      </c>
      <c r="D108" s="1431"/>
      <c r="E108" s="1431"/>
      <c r="F108" s="1431"/>
      <c r="G108" s="1431"/>
      <c r="H108" s="1431"/>
      <c r="I108" s="1431"/>
      <c r="J108" s="1431"/>
      <c r="K108" s="1432"/>
    </row>
    <row r="109" spans="1:11" s="26" customFormat="1" ht="18" customHeight="1">
      <c r="A109" s="785"/>
      <c r="B109" s="786" t="s">
        <v>135</v>
      </c>
      <c r="C109" s="1430" t="s">
        <v>474</v>
      </c>
      <c r="D109" s="1431"/>
      <c r="E109" s="1431"/>
      <c r="F109" s="1431"/>
      <c r="G109" s="1431"/>
      <c r="H109" s="1431"/>
      <c r="I109" s="1431"/>
      <c r="J109" s="1431"/>
      <c r="K109" s="1432"/>
    </row>
    <row r="110" spans="1:11" s="26" customFormat="1" ht="18" customHeight="1">
      <c r="A110" s="785"/>
      <c r="B110" s="786" t="s">
        <v>108</v>
      </c>
      <c r="C110" s="1430" t="s">
        <v>153</v>
      </c>
      <c r="D110" s="1431"/>
      <c r="E110" s="1431"/>
      <c r="F110" s="1431"/>
      <c r="G110" s="1431"/>
      <c r="H110" s="1431"/>
      <c r="I110" s="1431"/>
      <c r="J110" s="1431"/>
      <c r="K110" s="1432"/>
    </row>
    <row r="111" spans="1:11" s="26" customFormat="1" ht="18" customHeight="1">
      <c r="A111" s="785"/>
      <c r="B111" s="786" t="s">
        <v>148</v>
      </c>
      <c r="C111" s="1461">
        <f>C112+C113+C114+C115</f>
        <v>29389</v>
      </c>
      <c r="D111" s="1462"/>
      <c r="E111" s="1462"/>
      <c r="F111" s="1462"/>
      <c r="G111" s="1462"/>
      <c r="H111" s="1462"/>
      <c r="I111" s="1462"/>
      <c r="J111" s="1462"/>
      <c r="K111" s="1463"/>
    </row>
    <row r="112" spans="1:11" s="26" customFormat="1" ht="18" customHeight="1">
      <c r="A112" s="785"/>
      <c r="B112" s="786" t="s">
        <v>471</v>
      </c>
      <c r="C112" s="1450">
        <v>23389</v>
      </c>
      <c r="D112" s="1451"/>
      <c r="E112" s="1451"/>
      <c r="F112" s="1451"/>
      <c r="G112" s="1451"/>
      <c r="H112" s="1451"/>
      <c r="I112" s="1451"/>
      <c r="J112" s="1451"/>
      <c r="K112" s="1452"/>
    </row>
    <row r="113" spans="1:11" s="26" customFormat="1" ht="18" customHeight="1">
      <c r="A113" s="785"/>
      <c r="B113" s="786" t="s">
        <v>265</v>
      </c>
      <c r="C113" s="1450">
        <v>2000</v>
      </c>
      <c r="D113" s="1451"/>
      <c r="E113" s="1451"/>
      <c r="F113" s="1451"/>
      <c r="G113" s="1451"/>
      <c r="H113" s="1451"/>
      <c r="I113" s="1451"/>
      <c r="J113" s="1451"/>
      <c r="K113" s="1452"/>
    </row>
    <row r="114" spans="1:11" s="26" customFormat="1" ht="18" customHeight="1">
      <c r="A114" s="785"/>
      <c r="B114" s="786" t="s">
        <v>367</v>
      </c>
      <c r="C114" s="1450">
        <v>2000</v>
      </c>
      <c r="D114" s="1451"/>
      <c r="E114" s="1451"/>
      <c r="F114" s="1451"/>
      <c r="G114" s="1451"/>
      <c r="H114" s="1451"/>
      <c r="I114" s="1451"/>
      <c r="J114" s="1451"/>
      <c r="K114" s="1452"/>
    </row>
    <row r="115" spans="1:11" s="26" customFormat="1" ht="18" customHeight="1" thickBot="1">
      <c r="A115" s="787"/>
      <c r="B115" s="788" t="s">
        <v>461</v>
      </c>
      <c r="C115" s="1453">
        <v>2000</v>
      </c>
      <c r="D115" s="1454"/>
      <c r="E115" s="1454"/>
      <c r="F115" s="1454"/>
      <c r="G115" s="1454"/>
      <c r="H115" s="1454"/>
      <c r="I115" s="1454"/>
      <c r="J115" s="1454"/>
      <c r="K115" s="1455"/>
    </row>
    <row r="116" spans="1:11" ht="18.75" customHeight="1" thickBot="1">
      <c r="A116" s="1433" t="s">
        <v>109</v>
      </c>
      <c r="B116" s="1434"/>
      <c r="C116" s="1434"/>
      <c r="D116" s="1434"/>
      <c r="E116" s="1434"/>
      <c r="F116" s="1434"/>
      <c r="G116" s="1434"/>
      <c r="H116" s="1434"/>
      <c r="I116" s="1434"/>
      <c r="J116" s="1434"/>
      <c r="K116" s="1435"/>
    </row>
    <row r="117" spans="1:11" ht="12.75" customHeight="1">
      <c r="A117" s="1436" t="s">
        <v>110</v>
      </c>
      <c r="B117" s="1437"/>
      <c r="C117" s="1437"/>
      <c r="D117" s="1437"/>
      <c r="E117" s="1437"/>
      <c r="F117" s="1437"/>
      <c r="G117" s="1437"/>
      <c r="H117" s="1437"/>
      <c r="I117" s="1437"/>
      <c r="J117" s="1437"/>
      <c r="K117" s="1438"/>
    </row>
    <row r="118" spans="1:11" ht="12.75" customHeight="1" thickBot="1">
      <c r="A118" s="1439" t="s">
        <v>82</v>
      </c>
      <c r="B118" s="1440"/>
      <c r="C118" s="1441"/>
      <c r="D118" s="1441"/>
      <c r="E118" s="1441"/>
      <c r="F118" s="1441"/>
      <c r="G118" s="1441"/>
      <c r="H118" s="1441"/>
      <c r="I118" s="1441"/>
      <c r="J118" s="1441"/>
      <c r="K118" s="1442"/>
    </row>
    <row r="119" spans="1:11" ht="26.25" customHeight="1" thickBot="1">
      <c r="A119" s="1443" t="s">
        <v>65</v>
      </c>
      <c r="B119" s="1444"/>
      <c r="C119" s="1392" t="s">
        <v>267</v>
      </c>
      <c r="D119" s="1393"/>
      <c r="E119" s="1394"/>
      <c r="F119" s="1392" t="s">
        <v>371</v>
      </c>
      <c r="G119" s="1393"/>
      <c r="H119" s="1394"/>
      <c r="I119" s="1392" t="s">
        <v>464</v>
      </c>
      <c r="J119" s="1393"/>
      <c r="K119" s="1394"/>
    </row>
    <row r="120" spans="1:11" ht="27" customHeight="1">
      <c r="A120" s="1347" t="s">
        <v>137</v>
      </c>
      <c r="B120" s="1425" t="s">
        <v>138</v>
      </c>
      <c r="C120" s="1349" t="s">
        <v>61</v>
      </c>
      <c r="D120" s="1350"/>
      <c r="E120" s="1334" t="s">
        <v>62</v>
      </c>
      <c r="F120" s="1349" t="s">
        <v>61</v>
      </c>
      <c r="G120" s="1350"/>
      <c r="H120" s="1334" t="s">
        <v>62</v>
      </c>
      <c r="I120" s="1349" t="s">
        <v>61</v>
      </c>
      <c r="J120" s="1350"/>
      <c r="K120" s="1334" t="s">
        <v>62</v>
      </c>
    </row>
    <row r="121" spans="1:11" ht="20.25" customHeight="1" thickBot="1">
      <c r="A121" s="1348"/>
      <c r="B121" s="1426"/>
      <c r="C121" s="64" t="s">
        <v>63</v>
      </c>
      <c r="D121" s="65" t="s">
        <v>64</v>
      </c>
      <c r="E121" s="1386"/>
      <c r="F121" s="64" t="s">
        <v>63</v>
      </c>
      <c r="G121" s="65" t="s">
        <v>64</v>
      </c>
      <c r="H121" s="1386"/>
      <c r="I121" s="64" t="s">
        <v>63</v>
      </c>
      <c r="J121" s="65" t="s">
        <v>64</v>
      </c>
      <c r="K121" s="1386"/>
    </row>
    <row r="122" spans="1:11" s="56" customFormat="1" ht="95.25" customHeight="1">
      <c r="A122" s="1417" t="s">
        <v>83</v>
      </c>
      <c r="B122" s="252" t="s">
        <v>530</v>
      </c>
      <c r="C122" s="749">
        <v>1</v>
      </c>
      <c r="D122" s="771" t="s">
        <v>528</v>
      </c>
      <c r="E122" s="254">
        <v>2000000</v>
      </c>
      <c r="F122" s="773">
        <v>1</v>
      </c>
      <c r="G122" s="789" t="s">
        <v>528</v>
      </c>
      <c r="H122" s="775">
        <v>2000000</v>
      </c>
      <c r="I122" s="773">
        <v>1</v>
      </c>
      <c r="J122" s="789" t="s">
        <v>528</v>
      </c>
      <c r="K122" s="775">
        <v>2000000</v>
      </c>
    </row>
    <row r="123" spans="1:11" ht="12.75" customHeight="1">
      <c r="A123" s="1418"/>
      <c r="B123" s="17"/>
      <c r="C123" s="749"/>
      <c r="D123" s="771"/>
      <c r="E123" s="254"/>
      <c r="F123" s="749"/>
      <c r="G123" s="750"/>
      <c r="H123" s="751"/>
      <c r="I123" s="749"/>
      <c r="J123" s="750"/>
      <c r="K123" s="751"/>
    </row>
    <row r="124" spans="1:11" ht="15" customHeight="1">
      <c r="A124" s="1418"/>
      <c r="B124" s="17"/>
      <c r="C124" s="749"/>
      <c r="D124" s="771"/>
      <c r="E124" s="254"/>
      <c r="F124" s="749"/>
      <c r="G124" s="750"/>
      <c r="H124" s="751"/>
      <c r="I124" s="749"/>
      <c r="J124" s="750"/>
      <c r="K124" s="751"/>
    </row>
    <row r="125" spans="1:11" s="8" customFormat="1" ht="19.5" customHeight="1" thickBot="1">
      <c r="A125" s="1418"/>
      <c r="B125" s="17"/>
      <c r="C125" s="749"/>
      <c r="D125" s="750"/>
      <c r="E125" s="751"/>
      <c r="F125" s="749"/>
      <c r="G125" s="750"/>
      <c r="H125" s="751"/>
      <c r="I125" s="749"/>
      <c r="J125" s="750"/>
      <c r="K125" s="751"/>
    </row>
    <row r="126" spans="1:11" s="8" customFormat="1" ht="19.5" customHeight="1" thickBot="1">
      <c r="A126" s="1419"/>
      <c r="B126" s="27" t="s">
        <v>142</v>
      </c>
      <c r="C126" s="758">
        <f>SUM(C122:C125)</f>
        <v>1</v>
      </c>
      <c r="D126" s="759"/>
      <c r="E126" s="758">
        <f>SUM(E122:E125)</f>
        <v>2000000</v>
      </c>
      <c r="F126" s="758">
        <f>SUM(F122:F125)</f>
        <v>1</v>
      </c>
      <c r="G126" s="759"/>
      <c r="H126" s="758">
        <f>SUM(H122:H125)</f>
        <v>2000000</v>
      </c>
      <c r="I126" s="758">
        <f>SUM(I122:I125)</f>
        <v>1</v>
      </c>
      <c r="J126" s="759"/>
      <c r="K126" s="758">
        <f>SUM(K122:K125)</f>
        <v>2000000</v>
      </c>
    </row>
    <row r="127" spans="1:11" s="8" customFormat="1" ht="19.5" customHeight="1" thickBot="1">
      <c r="A127" s="1420" t="s">
        <v>84</v>
      </c>
      <c r="B127" s="1421"/>
      <c r="C127" s="763">
        <f>C126</f>
        <v>1</v>
      </c>
      <c r="D127" s="764"/>
      <c r="E127" s="765">
        <f>E126</f>
        <v>2000000</v>
      </c>
      <c r="F127" s="763">
        <f>F126</f>
        <v>1</v>
      </c>
      <c r="G127" s="764"/>
      <c r="H127" s="765">
        <f>H126</f>
        <v>2000000</v>
      </c>
      <c r="I127" s="763">
        <f>I126</f>
        <v>1</v>
      </c>
      <c r="J127" s="764"/>
      <c r="K127" s="765">
        <f>K126</f>
        <v>2000000</v>
      </c>
    </row>
    <row r="128" spans="1:11" s="8" customFormat="1" ht="19.5" customHeight="1" thickBot="1">
      <c r="A128" s="7"/>
      <c r="C128" s="237"/>
      <c r="D128" s="237"/>
      <c r="E128" s="237"/>
      <c r="F128" s="237"/>
      <c r="G128" s="237"/>
      <c r="H128" s="237"/>
      <c r="I128" s="237"/>
      <c r="J128" s="237"/>
      <c r="K128" s="238"/>
    </row>
    <row r="129" spans="1:11" s="8" customFormat="1" ht="19.5" customHeight="1" thickBot="1">
      <c r="A129" s="1422" t="s">
        <v>43</v>
      </c>
      <c r="B129" s="1423"/>
      <c r="C129" s="790">
        <f>C127</f>
        <v>1</v>
      </c>
      <c r="D129" s="791"/>
      <c r="E129" s="792">
        <f>E127</f>
        <v>2000000</v>
      </c>
      <c r="F129" s="790">
        <f>F127</f>
        <v>1</v>
      </c>
      <c r="G129" s="791"/>
      <c r="H129" s="792">
        <f>H127</f>
        <v>2000000</v>
      </c>
      <c r="I129" s="790">
        <f>I127</f>
        <v>1</v>
      </c>
      <c r="J129" s="791"/>
      <c r="K129" s="792">
        <f>K127</f>
        <v>2000000</v>
      </c>
    </row>
    <row r="130" spans="1:11" s="8" customFormat="1" ht="19.5" customHeight="1">
      <c r="A130" s="19"/>
      <c r="B130" s="19"/>
      <c r="C130" s="28"/>
      <c r="D130" s="28"/>
      <c r="E130" s="28"/>
      <c r="F130" s="28"/>
      <c r="G130" s="28"/>
      <c r="H130" s="28"/>
      <c r="I130" s="28"/>
      <c r="J130" s="28"/>
      <c r="K130" s="28"/>
    </row>
    <row r="131" spans="1:11" s="8" customFormat="1" ht="19.5" customHeight="1" hidden="1" thickBot="1">
      <c r="A131" s="19"/>
      <c r="B131" s="19"/>
      <c r="C131" s="28"/>
      <c r="D131" s="28"/>
      <c r="E131" s="28"/>
      <c r="F131" s="28"/>
      <c r="G131" s="28"/>
      <c r="H131" s="28"/>
      <c r="I131" s="28"/>
      <c r="J131" s="28"/>
      <c r="K131" s="28"/>
    </row>
    <row r="132" spans="1:11" s="8" customFormat="1" ht="19.5" customHeight="1">
      <c r="A132" s="30" t="s">
        <v>124</v>
      </c>
      <c r="B132" s="1424" t="s">
        <v>460</v>
      </c>
      <c r="C132" s="1424"/>
      <c r="D132" s="1424"/>
      <c r="E132" s="1424"/>
      <c r="F132" s="1424"/>
      <c r="G132" s="1424"/>
      <c r="H132" s="1424"/>
      <c r="I132" s="1424"/>
      <c r="J132" s="1424"/>
      <c r="K132" s="1424"/>
    </row>
    <row r="133" spans="1:11" s="8" customFormat="1" ht="2.25" customHeight="1">
      <c r="A133" s="19"/>
      <c r="B133" s="19"/>
      <c r="C133" s="28"/>
      <c r="D133" s="28"/>
      <c r="E133" s="28"/>
      <c r="F133" s="28"/>
      <c r="G133" s="28"/>
      <c r="H133" s="28"/>
      <c r="I133" s="28"/>
      <c r="J133" s="28"/>
      <c r="K133" s="28"/>
    </row>
    <row r="134" spans="1:11" s="8" customFormat="1" ht="19.5" customHeight="1">
      <c r="A134" s="30" t="s">
        <v>3</v>
      </c>
      <c r="B134" s="1333" t="s">
        <v>480</v>
      </c>
      <c r="C134" s="1333"/>
      <c r="D134" s="1333"/>
      <c r="E134" s="1333"/>
      <c r="F134" s="1333"/>
      <c r="G134" s="1333"/>
      <c r="H134" s="1333"/>
      <c r="I134" s="1333"/>
      <c r="J134" s="1333"/>
      <c r="K134" s="1333"/>
    </row>
    <row r="135" spans="1:11" s="8" customFormat="1" ht="7.5" customHeight="1">
      <c r="A135" s="19"/>
      <c r="B135" s="19"/>
      <c r="C135" s="28"/>
      <c r="D135" s="28"/>
      <c r="E135" s="28"/>
      <c r="F135" s="28"/>
      <c r="G135" s="28"/>
      <c r="H135" s="28"/>
      <c r="I135" s="28"/>
      <c r="J135" s="28"/>
      <c r="K135" s="28"/>
    </row>
    <row r="136" spans="1:11" s="8" customFormat="1" ht="19.5" customHeight="1">
      <c r="A136" s="30" t="s">
        <v>3</v>
      </c>
      <c r="B136" s="1333" t="s">
        <v>269</v>
      </c>
      <c r="C136" s="1333"/>
      <c r="D136" s="1333"/>
      <c r="E136" s="1333"/>
      <c r="F136" s="1333"/>
      <c r="G136" s="1333"/>
      <c r="H136" s="1333"/>
      <c r="I136" s="1333"/>
      <c r="J136" s="1333"/>
      <c r="K136" s="1333"/>
    </row>
    <row r="137" spans="1:11" s="8" customFormat="1" ht="30" customHeight="1">
      <c r="A137" s="19"/>
      <c r="B137" s="19"/>
      <c r="C137" s="28"/>
      <c r="D137" s="28"/>
      <c r="E137" s="28"/>
      <c r="F137" s="28"/>
      <c r="G137" s="28"/>
      <c r="H137" s="28"/>
      <c r="I137" s="28"/>
      <c r="J137" s="28"/>
      <c r="K137" s="28"/>
    </row>
    <row r="138" spans="1:11" s="8" customFormat="1" ht="19.5" customHeight="1">
      <c r="A138" s="19"/>
      <c r="B138" s="19"/>
      <c r="C138" s="28"/>
      <c r="D138" s="28"/>
      <c r="E138" s="28"/>
      <c r="F138" s="28"/>
      <c r="G138" s="28"/>
      <c r="H138" s="28"/>
      <c r="I138" s="28"/>
      <c r="J138" s="28"/>
      <c r="K138" s="28"/>
    </row>
    <row r="139" spans="1:11" s="8" customFormat="1" ht="19.5" customHeight="1">
      <c r="A139" s="19"/>
      <c r="B139" s="19"/>
      <c r="C139" s="28"/>
      <c r="D139" s="28"/>
      <c r="E139" s="28"/>
      <c r="F139" s="28"/>
      <c r="G139" s="28"/>
      <c r="H139" s="28"/>
      <c r="I139" s="28"/>
      <c r="J139" s="28"/>
      <c r="K139" s="28"/>
    </row>
    <row r="140" spans="1:11" s="8" customFormat="1" ht="19.5" customHeight="1">
      <c r="A140" s="1323" t="s">
        <v>96</v>
      </c>
      <c r="B140" s="1323"/>
      <c r="C140" s="1323"/>
      <c r="D140" s="1323"/>
      <c r="E140" s="1323"/>
      <c r="F140" s="1323"/>
      <c r="G140" s="1323"/>
      <c r="H140" s="1323"/>
      <c r="I140" s="1323"/>
      <c r="J140" s="1323"/>
      <c r="K140" s="1323"/>
    </row>
    <row r="141" spans="1:11" s="8" customFormat="1" ht="19.5" customHeight="1">
      <c r="A141" s="19"/>
      <c r="B141" s="19"/>
      <c r="C141" s="28"/>
      <c r="D141" s="28"/>
      <c r="E141" s="28"/>
      <c r="F141" s="28"/>
      <c r="G141" s="28"/>
      <c r="H141" s="28"/>
      <c r="I141" s="28"/>
      <c r="J141" s="28"/>
      <c r="K141" s="28"/>
    </row>
    <row r="142" spans="1:11" s="8" customFormat="1" ht="30" customHeight="1" thickBot="1">
      <c r="A142" s="19"/>
      <c r="B142" s="19"/>
      <c r="C142" s="28"/>
      <c r="D142" s="28"/>
      <c r="E142" s="28"/>
      <c r="F142" s="28"/>
      <c r="G142" s="28"/>
      <c r="H142" s="1415" t="s">
        <v>459</v>
      </c>
      <c r="I142" s="1416"/>
      <c r="J142" s="1416"/>
      <c r="K142" s="1416"/>
    </row>
    <row r="143" spans="1:11" s="8" customFormat="1" ht="19.5" customHeight="1" thickBot="1">
      <c r="A143" s="1404" t="s">
        <v>102</v>
      </c>
      <c r="B143" s="1405"/>
      <c r="C143" s="1406" t="s">
        <v>69</v>
      </c>
      <c r="D143" s="1407"/>
      <c r="E143" s="1407"/>
      <c r="F143" s="1407"/>
      <c r="G143" s="1407"/>
      <c r="H143" s="1407"/>
      <c r="I143" s="1407"/>
      <c r="J143" s="1407"/>
      <c r="K143" s="1408"/>
    </row>
    <row r="144" spans="1:11" s="8" customFormat="1" ht="19.5" customHeight="1" thickBot="1">
      <c r="A144" s="1404" t="s">
        <v>103</v>
      </c>
      <c r="B144" s="1405"/>
      <c r="C144" s="1406" t="s">
        <v>42</v>
      </c>
      <c r="D144" s="1407"/>
      <c r="E144" s="1407"/>
      <c r="F144" s="1407"/>
      <c r="G144" s="1407"/>
      <c r="H144" s="1407"/>
      <c r="I144" s="1407"/>
      <c r="J144" s="1407"/>
      <c r="K144" s="1408"/>
    </row>
    <row r="145" spans="1:11" ht="33.75" customHeight="1">
      <c r="A145" s="160" t="s">
        <v>104</v>
      </c>
      <c r="B145" s="37" t="s">
        <v>105</v>
      </c>
      <c r="C145" s="1409" t="s">
        <v>531</v>
      </c>
      <c r="D145" s="1410"/>
      <c r="E145" s="1410"/>
      <c r="F145" s="1410"/>
      <c r="G145" s="1410"/>
      <c r="H145" s="1410"/>
      <c r="I145" s="1410"/>
      <c r="J145" s="1410"/>
      <c r="K145" s="1411"/>
    </row>
    <row r="146" spans="1:11" ht="16.5" customHeight="1">
      <c r="A146" s="161"/>
      <c r="B146" s="38" t="s">
        <v>106</v>
      </c>
      <c r="C146" s="1412" t="s">
        <v>4</v>
      </c>
      <c r="D146" s="1413"/>
      <c r="E146" s="1413"/>
      <c r="F146" s="1413"/>
      <c r="G146" s="1413"/>
      <c r="H146" s="1413"/>
      <c r="I146" s="1413"/>
      <c r="J146" s="1413"/>
      <c r="K146" s="1414"/>
    </row>
    <row r="147" spans="1:11" ht="16.5" customHeight="1">
      <c r="A147" s="161"/>
      <c r="B147" s="38" t="s">
        <v>107</v>
      </c>
      <c r="C147" s="1395" t="s">
        <v>36</v>
      </c>
      <c r="D147" s="1396"/>
      <c r="E147" s="1396"/>
      <c r="F147" s="1396"/>
      <c r="G147" s="1396"/>
      <c r="H147" s="1396"/>
      <c r="I147" s="1396"/>
      <c r="J147" s="1396"/>
      <c r="K147" s="1397"/>
    </row>
    <row r="148" spans="1:11" s="8" customFormat="1" ht="16.5" customHeight="1">
      <c r="A148" s="161"/>
      <c r="B148" s="38" t="s">
        <v>135</v>
      </c>
      <c r="C148" s="1395" t="s">
        <v>511</v>
      </c>
      <c r="D148" s="1396"/>
      <c r="E148" s="1396"/>
      <c r="F148" s="1396"/>
      <c r="G148" s="1396"/>
      <c r="H148" s="1396"/>
      <c r="I148" s="1396"/>
      <c r="J148" s="1396"/>
      <c r="K148" s="1397"/>
    </row>
    <row r="149" spans="1:11" s="8" customFormat="1" ht="16.5" customHeight="1">
      <c r="A149" s="161"/>
      <c r="B149" s="38" t="s">
        <v>108</v>
      </c>
      <c r="C149" s="1395" t="s">
        <v>532</v>
      </c>
      <c r="D149" s="1396"/>
      <c r="E149" s="1396"/>
      <c r="F149" s="1396"/>
      <c r="G149" s="1396"/>
      <c r="H149" s="1396"/>
      <c r="I149" s="1396"/>
      <c r="J149" s="1396"/>
      <c r="K149" s="1397"/>
    </row>
    <row r="150" spans="1:11" s="8" customFormat="1" ht="16.5" customHeight="1">
      <c r="A150" s="161"/>
      <c r="B150" s="38" t="s">
        <v>148</v>
      </c>
      <c r="C150" s="1398">
        <f>C152</f>
        <v>12327</v>
      </c>
      <c r="D150" s="1399"/>
      <c r="E150" s="1399"/>
      <c r="F150" s="1399"/>
      <c r="G150" s="1399"/>
      <c r="H150" s="1399"/>
      <c r="I150" s="1399"/>
      <c r="J150" s="1399"/>
      <c r="K150" s="1400"/>
    </row>
    <row r="151" spans="1:11" ht="16.5" customHeight="1">
      <c r="A151" s="161"/>
      <c r="B151" s="38" t="s">
        <v>471</v>
      </c>
      <c r="C151" s="1401">
        <v>6300</v>
      </c>
      <c r="D151" s="1402"/>
      <c r="E151" s="1402"/>
      <c r="F151" s="1402"/>
      <c r="G151" s="1402"/>
      <c r="H151" s="1402"/>
      <c r="I151" s="1402"/>
      <c r="J151" s="1402"/>
      <c r="K151" s="1403"/>
    </row>
    <row r="152" spans="1:11" ht="16.5" customHeight="1">
      <c r="A152" s="161"/>
      <c r="B152" s="38" t="s">
        <v>265</v>
      </c>
      <c r="C152" s="1401">
        <f>E359+E401+E442+E457</f>
        <v>12327</v>
      </c>
      <c r="D152" s="1402"/>
      <c r="E152" s="1402"/>
      <c r="F152" s="1402"/>
      <c r="G152" s="1402"/>
      <c r="H152" s="1402"/>
      <c r="I152" s="1402"/>
      <c r="J152" s="1402"/>
      <c r="K152" s="1403"/>
    </row>
    <row r="153" spans="1:11" s="23" customFormat="1" ht="16.5" customHeight="1">
      <c r="A153" s="161"/>
      <c r="B153" s="38" t="s">
        <v>367</v>
      </c>
      <c r="C153" s="1401">
        <v>13569</v>
      </c>
      <c r="D153" s="1402"/>
      <c r="E153" s="1402"/>
      <c r="F153" s="1402"/>
      <c r="G153" s="1402"/>
      <c r="H153" s="1402"/>
      <c r="I153" s="1402"/>
      <c r="J153" s="1402"/>
      <c r="K153" s="1403"/>
    </row>
    <row r="154" spans="1:11" s="61" customFormat="1" ht="19.5" customHeight="1" thickBot="1">
      <c r="A154" s="162"/>
      <c r="B154" s="39" t="s">
        <v>461</v>
      </c>
      <c r="C154" s="1401">
        <v>14319</v>
      </c>
      <c r="D154" s="1402"/>
      <c r="E154" s="1402"/>
      <c r="F154" s="1402"/>
      <c r="G154" s="1402"/>
      <c r="H154" s="1402"/>
      <c r="I154" s="1402"/>
      <c r="J154" s="1402"/>
      <c r="K154" s="1403"/>
    </row>
    <row r="155" spans="1:11" ht="31.5" customHeight="1" thickBot="1">
      <c r="A155" s="1342" t="s">
        <v>109</v>
      </c>
      <c r="B155" s="1387"/>
      <c r="C155" s="1387"/>
      <c r="D155" s="1387"/>
      <c r="E155" s="1387"/>
      <c r="F155" s="1387"/>
      <c r="G155" s="1387"/>
      <c r="H155" s="1387"/>
      <c r="I155" s="1387"/>
      <c r="J155" s="1387"/>
      <c r="K155" s="1343"/>
    </row>
    <row r="156" spans="1:11" s="55" customFormat="1" ht="21.75" customHeight="1">
      <c r="A156" s="1388" t="s">
        <v>533</v>
      </c>
      <c r="B156" s="1389"/>
      <c r="C156" s="793"/>
      <c r="D156" s="793"/>
      <c r="E156" s="793"/>
      <c r="F156" s="793"/>
      <c r="G156" s="793"/>
      <c r="H156" s="793"/>
      <c r="I156" s="793"/>
      <c r="J156" s="793"/>
      <c r="K156" s="794"/>
    </row>
    <row r="157" spans="1:11" ht="24.75" customHeight="1" thickBot="1">
      <c r="A157" s="1390" t="s">
        <v>534</v>
      </c>
      <c r="B157" s="1391"/>
      <c r="C157" s="795"/>
      <c r="D157" s="795"/>
      <c r="E157" s="795"/>
      <c r="F157" s="795"/>
      <c r="G157" s="795"/>
      <c r="H157" s="795"/>
      <c r="I157" s="795"/>
      <c r="J157" s="795"/>
      <c r="K157" s="796"/>
    </row>
    <row r="158" spans="1:11" ht="37.5" customHeight="1" thickBot="1">
      <c r="A158" s="1342" t="s">
        <v>535</v>
      </c>
      <c r="B158" s="1343"/>
      <c r="C158" s="1392" t="s">
        <v>267</v>
      </c>
      <c r="D158" s="1393"/>
      <c r="E158" s="1394"/>
      <c r="F158" s="1392" t="s">
        <v>371</v>
      </c>
      <c r="G158" s="1393"/>
      <c r="H158" s="1394"/>
      <c r="I158" s="1392" t="s">
        <v>464</v>
      </c>
      <c r="J158" s="1393"/>
      <c r="K158" s="1394"/>
    </row>
    <row r="159" spans="1:11" ht="39" customHeight="1">
      <c r="A159" s="1347" t="s">
        <v>137</v>
      </c>
      <c r="B159" s="1425" t="s">
        <v>138</v>
      </c>
      <c r="C159" s="1349" t="s">
        <v>61</v>
      </c>
      <c r="D159" s="1350"/>
      <c r="E159" s="1334" t="s">
        <v>62</v>
      </c>
      <c r="F159" s="1349" t="s">
        <v>61</v>
      </c>
      <c r="G159" s="1350"/>
      <c r="H159" s="1334" t="s">
        <v>62</v>
      </c>
      <c r="I159" s="1349" t="s">
        <v>61</v>
      </c>
      <c r="J159" s="1350"/>
      <c r="K159" s="1334" t="s">
        <v>62</v>
      </c>
    </row>
    <row r="160" spans="1:11" ht="12.75" customHeight="1" thickBot="1">
      <c r="A160" s="1348"/>
      <c r="B160" s="1426"/>
      <c r="C160" s="64" t="s">
        <v>63</v>
      </c>
      <c r="D160" s="65" t="s">
        <v>64</v>
      </c>
      <c r="E160" s="1386"/>
      <c r="F160" s="64" t="s">
        <v>63</v>
      </c>
      <c r="G160" s="65" t="s">
        <v>64</v>
      </c>
      <c r="H160" s="1386"/>
      <c r="I160" s="64" t="s">
        <v>63</v>
      </c>
      <c r="J160" s="65" t="s">
        <v>64</v>
      </c>
      <c r="K160" s="1386"/>
    </row>
    <row r="161" spans="1:11" ht="19.5" customHeight="1">
      <c r="A161" s="1367" t="s">
        <v>536</v>
      </c>
      <c r="B161" s="797" t="s">
        <v>537</v>
      </c>
      <c r="C161" s="798">
        <v>300</v>
      </c>
      <c r="D161" s="799" t="s">
        <v>538</v>
      </c>
      <c r="E161" s="800">
        <v>155</v>
      </c>
      <c r="F161" s="798">
        <v>320</v>
      </c>
      <c r="G161" s="799" t="s">
        <v>538</v>
      </c>
      <c r="H161" s="800">
        <v>185</v>
      </c>
      <c r="I161" s="798">
        <v>340</v>
      </c>
      <c r="J161" s="799" t="s">
        <v>538</v>
      </c>
      <c r="K161" s="800">
        <v>195</v>
      </c>
    </row>
    <row r="162" spans="1:11" ht="19.5" customHeight="1">
      <c r="A162" s="1368"/>
      <c r="B162" s="270" t="s">
        <v>539</v>
      </c>
      <c r="C162" s="801">
        <v>200</v>
      </c>
      <c r="D162" s="802" t="s">
        <v>538</v>
      </c>
      <c r="E162" s="803">
        <v>100</v>
      </c>
      <c r="F162" s="801">
        <v>220</v>
      </c>
      <c r="G162" s="802" t="s">
        <v>538</v>
      </c>
      <c r="H162" s="803">
        <v>115</v>
      </c>
      <c r="I162" s="801">
        <v>240</v>
      </c>
      <c r="J162" s="802" t="s">
        <v>538</v>
      </c>
      <c r="K162" s="803">
        <v>135</v>
      </c>
    </row>
    <row r="163" spans="1:11" ht="19.5" customHeight="1">
      <c r="A163" s="1368"/>
      <c r="B163" s="778" t="s">
        <v>540</v>
      </c>
      <c r="C163" s="801">
        <v>150</v>
      </c>
      <c r="D163" s="802" t="s">
        <v>538</v>
      </c>
      <c r="E163" s="803">
        <v>30</v>
      </c>
      <c r="F163" s="801">
        <v>160</v>
      </c>
      <c r="G163" s="802" t="s">
        <v>538</v>
      </c>
      <c r="H163" s="803">
        <v>35</v>
      </c>
      <c r="I163" s="801">
        <v>170</v>
      </c>
      <c r="J163" s="802" t="s">
        <v>538</v>
      </c>
      <c r="K163" s="803">
        <v>40</v>
      </c>
    </row>
    <row r="164" spans="1:11" ht="19.5" customHeight="1">
      <c r="A164" s="1368"/>
      <c r="B164" s="778" t="s">
        <v>541</v>
      </c>
      <c r="C164" s="801">
        <v>1</v>
      </c>
      <c r="D164" s="802" t="s">
        <v>542</v>
      </c>
      <c r="E164" s="803">
        <v>400</v>
      </c>
      <c r="F164" s="801">
        <v>1</v>
      </c>
      <c r="G164" s="802" t="s">
        <v>542</v>
      </c>
      <c r="H164" s="803">
        <v>420</v>
      </c>
      <c r="I164" s="801">
        <v>1</v>
      </c>
      <c r="J164" s="802" t="s">
        <v>542</v>
      </c>
      <c r="K164" s="803">
        <v>450</v>
      </c>
    </row>
    <row r="165" spans="1:11" ht="19.5" customHeight="1">
      <c r="A165" s="1368"/>
      <c r="B165" s="778" t="s">
        <v>543</v>
      </c>
      <c r="C165" s="801">
        <v>150</v>
      </c>
      <c r="D165" s="802" t="s">
        <v>538</v>
      </c>
      <c r="E165" s="803">
        <v>60</v>
      </c>
      <c r="F165" s="801">
        <v>180</v>
      </c>
      <c r="G165" s="802" t="s">
        <v>538</v>
      </c>
      <c r="H165" s="803">
        <v>75</v>
      </c>
      <c r="I165" s="801">
        <v>200</v>
      </c>
      <c r="J165" s="802" t="s">
        <v>538</v>
      </c>
      <c r="K165" s="803">
        <v>90</v>
      </c>
    </row>
    <row r="166" spans="1:11" ht="19.5" customHeight="1">
      <c r="A166" s="1368"/>
      <c r="B166" s="778" t="s">
        <v>544</v>
      </c>
      <c r="C166" s="801">
        <v>25</v>
      </c>
      <c r="D166" s="802" t="s">
        <v>538</v>
      </c>
      <c r="E166" s="803">
        <v>10</v>
      </c>
      <c r="F166" s="801">
        <v>25</v>
      </c>
      <c r="G166" s="802" t="s">
        <v>538</v>
      </c>
      <c r="H166" s="803">
        <v>10</v>
      </c>
      <c r="I166" s="801">
        <v>25</v>
      </c>
      <c r="J166" s="802" t="s">
        <v>538</v>
      </c>
      <c r="K166" s="803">
        <v>10</v>
      </c>
    </row>
    <row r="167" spans="1:11" ht="19.5" customHeight="1" thickBot="1">
      <c r="A167" s="1368"/>
      <c r="B167" s="778" t="s">
        <v>545</v>
      </c>
      <c r="C167" s="801">
        <v>1</v>
      </c>
      <c r="D167" s="802" t="s">
        <v>542</v>
      </c>
      <c r="E167" s="803">
        <v>80</v>
      </c>
      <c r="F167" s="801">
        <v>1</v>
      </c>
      <c r="G167" s="802" t="s">
        <v>542</v>
      </c>
      <c r="H167" s="803">
        <v>85</v>
      </c>
      <c r="I167" s="801">
        <v>1</v>
      </c>
      <c r="J167" s="802" t="s">
        <v>542</v>
      </c>
      <c r="K167" s="803">
        <v>90</v>
      </c>
    </row>
    <row r="168" spans="1:11" ht="21.75" customHeight="1" thickBot="1">
      <c r="A168" s="1369"/>
      <c r="B168" s="804" t="s">
        <v>142</v>
      </c>
      <c r="C168" s="805">
        <f>SUM(C161:C167)</f>
        <v>827</v>
      </c>
      <c r="D168" s="806"/>
      <c r="E168" s="807">
        <f>SUM(E161:E167)</f>
        <v>835</v>
      </c>
      <c r="F168" s="805">
        <f>SUM(F161:F167)</f>
        <v>907</v>
      </c>
      <c r="G168" s="806"/>
      <c r="H168" s="807">
        <f>SUM(H161:H167)</f>
        <v>925</v>
      </c>
      <c r="I168" s="805">
        <f>SUM(I161:I167)</f>
        <v>977</v>
      </c>
      <c r="J168" s="806"/>
      <c r="K168" s="807">
        <f>SUM(K161:K167)</f>
        <v>1010</v>
      </c>
    </row>
    <row r="169" spans="1:11" ht="11.25" customHeight="1" hidden="1">
      <c r="A169" s="7"/>
      <c r="B169" s="8"/>
      <c r="C169" s="9"/>
      <c r="D169" s="9"/>
      <c r="E169" s="9"/>
      <c r="F169" s="9"/>
      <c r="G169" s="9"/>
      <c r="H169" s="9"/>
      <c r="I169" s="9"/>
      <c r="J169" s="9"/>
      <c r="K169" s="10"/>
    </row>
    <row r="170" spans="1:11" ht="19.5" customHeight="1" hidden="1">
      <c r="A170" s="1356" t="s">
        <v>546</v>
      </c>
      <c r="B170" s="808"/>
      <c r="C170" s="42"/>
      <c r="D170" s="40"/>
      <c r="E170" s="41"/>
      <c r="F170" s="42"/>
      <c r="G170" s="40"/>
      <c r="H170" s="41"/>
      <c r="I170" s="42"/>
      <c r="J170" s="40"/>
      <c r="K170" s="41"/>
    </row>
    <row r="171" spans="1:11" ht="19.5" customHeight="1" hidden="1" thickBot="1">
      <c r="A171" s="1357"/>
      <c r="B171" s="51"/>
      <c r="C171" s="45"/>
      <c r="D171" s="43"/>
      <c r="E171" s="44"/>
      <c r="F171" s="45"/>
      <c r="G171" s="43"/>
      <c r="H171" s="44"/>
      <c r="I171" s="45"/>
      <c r="J171" s="43"/>
      <c r="K171" s="44"/>
    </row>
    <row r="172" spans="1:11" ht="14.25" customHeight="1" hidden="1" thickBot="1">
      <c r="A172" s="1357"/>
      <c r="B172" s="49"/>
      <c r="C172" s="45"/>
      <c r="D172" s="43"/>
      <c r="E172" s="44"/>
      <c r="F172" s="45"/>
      <c r="G172" s="43"/>
      <c r="H172" s="44"/>
      <c r="I172" s="45"/>
      <c r="J172" s="43"/>
      <c r="K172" s="44"/>
    </row>
    <row r="173" spans="1:11" ht="12.75" customHeight="1" hidden="1">
      <c r="A173" s="1357"/>
      <c r="B173" s="49"/>
      <c r="C173" s="45"/>
      <c r="D173" s="43"/>
      <c r="E173" s="44"/>
      <c r="F173" s="45"/>
      <c r="G173" s="43"/>
      <c r="H173" s="44"/>
      <c r="I173" s="45"/>
      <c r="J173" s="43"/>
      <c r="K173" s="44"/>
    </row>
    <row r="174" spans="1:11" ht="19.5" customHeight="1" hidden="1" thickBot="1">
      <c r="A174" s="1357"/>
      <c r="B174" s="50"/>
      <c r="C174" s="46"/>
      <c r="D174" s="47"/>
      <c r="E174" s="48"/>
      <c r="F174" s="45"/>
      <c r="G174" s="43"/>
      <c r="H174" s="44"/>
      <c r="I174" s="45"/>
      <c r="J174" s="43"/>
      <c r="K174" s="44"/>
    </row>
    <row r="175" spans="1:11" ht="19.5" customHeight="1" hidden="1" thickBot="1">
      <c r="A175" s="1358"/>
      <c r="B175" s="27" t="s">
        <v>142</v>
      </c>
      <c r="C175" s="52">
        <f>SUM(C170:C174)</f>
        <v>0</v>
      </c>
      <c r="D175" s="53"/>
      <c r="E175" s="809">
        <f>SUM(E170:E174)</f>
        <v>0</v>
      </c>
      <c r="F175" s="52">
        <f>SUM(F170:F174)</f>
        <v>0</v>
      </c>
      <c r="G175" s="53"/>
      <c r="H175" s="809">
        <f>SUM(H170:H174)</f>
        <v>0</v>
      </c>
      <c r="I175" s="52">
        <f>SUM(I170:I174)</f>
        <v>0</v>
      </c>
      <c r="J175" s="53"/>
      <c r="K175" s="809">
        <f>SUM(K170:K174)</f>
        <v>0</v>
      </c>
    </row>
    <row r="176" spans="1:11" ht="15.75" customHeight="1" thickBot="1">
      <c r="A176" s="7"/>
      <c r="B176" s="8"/>
      <c r="C176" s="9"/>
      <c r="D176" s="9"/>
      <c r="E176" s="9"/>
      <c r="F176" s="9"/>
      <c r="G176" s="9"/>
      <c r="H176" s="9"/>
      <c r="I176" s="9"/>
      <c r="J176" s="9"/>
      <c r="K176" s="10"/>
    </row>
    <row r="177" spans="1:11" ht="19.5" customHeight="1">
      <c r="A177" s="1367" t="s">
        <v>547</v>
      </c>
      <c r="B177" s="797" t="s">
        <v>548</v>
      </c>
      <c r="C177" s="798">
        <v>1</v>
      </c>
      <c r="D177" s="799" t="s">
        <v>542</v>
      </c>
      <c r="E177" s="800">
        <v>290</v>
      </c>
      <c r="F177" s="798">
        <v>1</v>
      </c>
      <c r="G177" s="799" t="s">
        <v>542</v>
      </c>
      <c r="H177" s="800">
        <v>350</v>
      </c>
      <c r="I177" s="798">
        <v>1</v>
      </c>
      <c r="J177" s="799" t="s">
        <v>542</v>
      </c>
      <c r="K177" s="800">
        <v>330</v>
      </c>
    </row>
    <row r="178" spans="1:11" ht="19.5" customHeight="1">
      <c r="A178" s="1368"/>
      <c r="B178" s="778" t="s">
        <v>549</v>
      </c>
      <c r="C178" s="801">
        <v>2000</v>
      </c>
      <c r="D178" s="802" t="s">
        <v>538</v>
      </c>
      <c r="E178" s="803">
        <v>440</v>
      </c>
      <c r="F178" s="801">
        <v>2000</v>
      </c>
      <c r="G178" s="802" t="s">
        <v>538</v>
      </c>
      <c r="H178" s="803">
        <v>900</v>
      </c>
      <c r="I178" s="801">
        <v>2000</v>
      </c>
      <c r="J178" s="802" t="s">
        <v>538</v>
      </c>
      <c r="K178" s="803">
        <v>985</v>
      </c>
    </row>
    <row r="179" spans="1:11" ht="19.5" customHeight="1">
      <c r="A179" s="1368"/>
      <c r="B179" s="778" t="s">
        <v>550</v>
      </c>
      <c r="C179" s="801">
        <v>1</v>
      </c>
      <c r="D179" s="802" t="s">
        <v>542</v>
      </c>
      <c r="E179" s="803">
        <v>65</v>
      </c>
      <c r="F179" s="801">
        <v>1</v>
      </c>
      <c r="G179" s="802" t="s">
        <v>542</v>
      </c>
      <c r="H179" s="803">
        <v>70</v>
      </c>
      <c r="I179" s="801">
        <v>1</v>
      </c>
      <c r="J179" s="802" t="s">
        <v>542</v>
      </c>
      <c r="K179" s="803">
        <v>75</v>
      </c>
    </row>
    <row r="180" spans="1:11" ht="19.5" customHeight="1">
      <c r="A180" s="1368"/>
      <c r="B180" s="778" t="s">
        <v>551</v>
      </c>
      <c r="C180" s="801">
        <v>300</v>
      </c>
      <c r="D180" s="802" t="s">
        <v>538</v>
      </c>
      <c r="E180" s="803">
        <v>40</v>
      </c>
      <c r="F180" s="801">
        <v>300</v>
      </c>
      <c r="G180" s="802" t="s">
        <v>538</v>
      </c>
      <c r="H180" s="803">
        <v>45</v>
      </c>
      <c r="I180" s="801">
        <v>300</v>
      </c>
      <c r="J180" s="802" t="s">
        <v>538</v>
      </c>
      <c r="K180" s="803">
        <v>50</v>
      </c>
    </row>
    <row r="181" spans="1:11" ht="19.5" customHeight="1" thickBot="1">
      <c r="A181" s="1368"/>
      <c r="B181" s="753" t="s">
        <v>552</v>
      </c>
      <c r="C181" s="810">
        <v>20</v>
      </c>
      <c r="D181" s="811" t="s">
        <v>538</v>
      </c>
      <c r="E181" s="812">
        <v>10</v>
      </c>
      <c r="F181" s="801">
        <v>20</v>
      </c>
      <c r="G181" s="802" t="s">
        <v>538</v>
      </c>
      <c r="H181" s="803">
        <v>10</v>
      </c>
      <c r="I181" s="801">
        <v>20</v>
      </c>
      <c r="J181" s="802" t="s">
        <v>538</v>
      </c>
      <c r="K181" s="803">
        <v>15</v>
      </c>
    </row>
    <row r="182" spans="1:11" ht="19.5" customHeight="1" thickBot="1">
      <c r="A182" s="1369"/>
      <c r="B182" s="813" t="s">
        <v>142</v>
      </c>
      <c r="C182" s="814">
        <f>SUM(C177:C181)</f>
        <v>2322</v>
      </c>
      <c r="D182" s="815"/>
      <c r="E182" s="816">
        <f>SUM(E177:E181)</f>
        <v>845</v>
      </c>
      <c r="F182" s="814">
        <f>SUM(F177:F181)</f>
        <v>2322</v>
      </c>
      <c r="G182" s="815"/>
      <c r="H182" s="816">
        <f>SUM(H177:H181)</f>
        <v>1375</v>
      </c>
      <c r="I182" s="814">
        <f>SUM(I177:I181)</f>
        <v>2322</v>
      </c>
      <c r="J182" s="815"/>
      <c r="K182" s="816">
        <f>SUM(K177:K181)</f>
        <v>1455</v>
      </c>
    </row>
    <row r="183" spans="1:11" ht="19.5" customHeight="1" hidden="1" thickBot="1">
      <c r="A183" s="7"/>
      <c r="B183" s="8"/>
      <c r="C183" s="9"/>
      <c r="D183" s="9"/>
      <c r="E183" s="9"/>
      <c r="F183" s="9"/>
      <c r="G183" s="9"/>
      <c r="H183" s="9"/>
      <c r="I183" s="9"/>
      <c r="J183" s="9"/>
      <c r="K183" s="10"/>
    </row>
    <row r="184" spans="1:11" ht="19.5" customHeight="1" hidden="1" thickBot="1">
      <c r="A184" s="1356" t="s">
        <v>553</v>
      </c>
      <c r="B184" s="808"/>
      <c r="C184" s="42"/>
      <c r="D184" s="40"/>
      <c r="E184" s="41"/>
      <c r="F184" s="42"/>
      <c r="G184" s="40"/>
      <c r="H184" s="41"/>
      <c r="I184" s="42"/>
      <c r="J184" s="40"/>
      <c r="K184" s="41"/>
    </row>
    <row r="185" spans="1:11" ht="19.5" customHeight="1" hidden="1" thickBot="1">
      <c r="A185" s="1357"/>
      <c r="B185" s="51"/>
      <c r="C185" s="45"/>
      <c r="D185" s="43"/>
      <c r="E185" s="44"/>
      <c r="F185" s="45"/>
      <c r="G185" s="43"/>
      <c r="H185" s="44"/>
      <c r="I185" s="45"/>
      <c r="J185" s="43"/>
      <c r="K185" s="44"/>
    </row>
    <row r="186" spans="1:11" ht="19.5" customHeight="1" hidden="1" thickBot="1">
      <c r="A186" s="1357"/>
      <c r="B186" s="49"/>
      <c r="C186" s="45"/>
      <c r="D186" s="43"/>
      <c r="E186" s="44"/>
      <c r="F186" s="45"/>
      <c r="G186" s="43"/>
      <c r="H186" s="44"/>
      <c r="I186" s="45"/>
      <c r="J186" s="43"/>
      <c r="K186" s="44"/>
    </row>
    <row r="187" spans="1:11" ht="19.5" customHeight="1" hidden="1" thickBot="1">
      <c r="A187" s="1357"/>
      <c r="B187" s="49"/>
      <c r="C187" s="45"/>
      <c r="D187" s="43"/>
      <c r="E187" s="44"/>
      <c r="F187" s="45"/>
      <c r="G187" s="43"/>
      <c r="H187" s="44"/>
      <c r="I187" s="45"/>
      <c r="J187" s="43"/>
      <c r="K187" s="44"/>
    </row>
    <row r="188" spans="1:11" ht="19.5" customHeight="1" hidden="1">
      <c r="A188" s="1357"/>
      <c r="B188" s="50"/>
      <c r="C188" s="46"/>
      <c r="D188" s="47"/>
      <c r="E188" s="48"/>
      <c r="F188" s="45"/>
      <c r="G188" s="43"/>
      <c r="H188" s="44"/>
      <c r="I188" s="45"/>
      <c r="J188" s="43"/>
      <c r="K188" s="44"/>
    </row>
    <row r="189" spans="1:11" ht="19.5" customHeight="1" hidden="1">
      <c r="A189" s="1358"/>
      <c r="B189" s="27" t="s">
        <v>142</v>
      </c>
      <c r="C189" s="52">
        <f>SUM(C184:C188)</f>
        <v>0</v>
      </c>
      <c r="D189" s="53"/>
      <c r="E189" s="809">
        <f>SUM(E184:E188)</f>
        <v>0</v>
      </c>
      <c r="F189" s="52">
        <f>SUM(F184:F188)</f>
        <v>0</v>
      </c>
      <c r="G189" s="53"/>
      <c r="H189" s="809">
        <f>SUM(H184:H188)</f>
        <v>0</v>
      </c>
      <c r="I189" s="52">
        <f>SUM(I184:I188)</f>
        <v>0</v>
      </c>
      <c r="J189" s="53"/>
      <c r="K189" s="809">
        <f>SUM(K184:K188)</f>
        <v>0</v>
      </c>
    </row>
    <row r="190" spans="1:11" ht="19.5" customHeight="1" hidden="1">
      <c r="A190" s="7"/>
      <c r="B190" s="8"/>
      <c r="C190" s="9"/>
      <c r="D190" s="9"/>
      <c r="E190" s="9"/>
      <c r="F190" s="9"/>
      <c r="G190" s="9"/>
      <c r="H190" s="9"/>
      <c r="I190" s="9"/>
      <c r="J190" s="9"/>
      <c r="K190" s="10"/>
    </row>
    <row r="191" spans="1:11" ht="19.5" customHeight="1" hidden="1">
      <c r="A191" s="1356" t="s">
        <v>554</v>
      </c>
      <c r="B191" s="808"/>
      <c r="C191" s="42"/>
      <c r="D191" s="40"/>
      <c r="E191" s="41"/>
      <c r="F191" s="42"/>
      <c r="G191" s="40"/>
      <c r="H191" s="41"/>
      <c r="I191" s="42"/>
      <c r="J191" s="40"/>
      <c r="K191" s="41"/>
    </row>
    <row r="192" spans="1:11" ht="19.5" customHeight="1" hidden="1">
      <c r="A192" s="1357"/>
      <c r="B192" s="51"/>
      <c r="C192" s="45"/>
      <c r="D192" s="43"/>
      <c r="E192" s="44"/>
      <c r="F192" s="45"/>
      <c r="G192" s="43"/>
      <c r="H192" s="44"/>
      <c r="I192" s="45"/>
      <c r="J192" s="43"/>
      <c r="K192" s="44"/>
    </row>
    <row r="193" spans="1:11" ht="19.5" customHeight="1" hidden="1">
      <c r="A193" s="1357"/>
      <c r="B193" s="51"/>
      <c r="C193" s="45"/>
      <c r="D193" s="43"/>
      <c r="E193" s="44"/>
      <c r="F193" s="45"/>
      <c r="G193" s="43"/>
      <c r="H193" s="44"/>
      <c r="I193" s="45"/>
      <c r="J193" s="43"/>
      <c r="K193" s="44"/>
    </row>
    <row r="194" spans="1:11" ht="19.5" customHeight="1" hidden="1">
      <c r="A194" s="1357"/>
      <c r="B194" s="49"/>
      <c r="C194" s="45"/>
      <c r="D194" s="43"/>
      <c r="E194" s="44"/>
      <c r="F194" s="45"/>
      <c r="G194" s="43"/>
      <c r="H194" s="44"/>
      <c r="I194" s="45"/>
      <c r="J194" s="43"/>
      <c r="K194" s="44"/>
    </row>
    <row r="195" spans="1:11" ht="19.5" customHeight="1" hidden="1">
      <c r="A195" s="1357"/>
      <c r="B195" s="49"/>
      <c r="C195" s="45"/>
      <c r="D195" s="43"/>
      <c r="E195" s="44"/>
      <c r="F195" s="45"/>
      <c r="G195" s="43"/>
      <c r="H195" s="44"/>
      <c r="I195" s="45"/>
      <c r="J195" s="43"/>
      <c r="K195" s="44"/>
    </row>
    <row r="196" spans="1:11" ht="19.5" customHeight="1" hidden="1">
      <c r="A196" s="1357"/>
      <c r="B196" s="50"/>
      <c r="C196" s="46"/>
      <c r="D196" s="47"/>
      <c r="E196" s="48"/>
      <c r="F196" s="45"/>
      <c r="G196" s="43"/>
      <c r="H196" s="44"/>
      <c r="I196" s="45"/>
      <c r="J196" s="43"/>
      <c r="K196" s="44"/>
    </row>
    <row r="197" spans="1:11" ht="19.5" customHeight="1" hidden="1">
      <c r="A197" s="1358"/>
      <c r="B197" s="27" t="s">
        <v>142</v>
      </c>
      <c r="C197" s="52">
        <f>SUM(C191:C196)</f>
        <v>0</v>
      </c>
      <c r="D197" s="53"/>
      <c r="E197" s="809">
        <f>SUM(E191:E196)</f>
        <v>0</v>
      </c>
      <c r="F197" s="52">
        <f>SUM(F191:F196)</f>
        <v>0</v>
      </c>
      <c r="G197" s="53"/>
      <c r="H197" s="809">
        <f>SUM(H191:H196)</f>
        <v>0</v>
      </c>
      <c r="I197" s="52">
        <f>SUM(I191:I196)</f>
        <v>0</v>
      </c>
      <c r="J197" s="53"/>
      <c r="K197" s="809">
        <f>SUM(K191:K196)</f>
        <v>0</v>
      </c>
    </row>
    <row r="198" spans="1:11" ht="19.5" customHeight="1" hidden="1" thickBot="1">
      <c r="A198" s="7"/>
      <c r="B198" s="8"/>
      <c r="C198" s="9"/>
      <c r="D198" s="9"/>
      <c r="E198" s="9"/>
      <c r="F198" s="9"/>
      <c r="G198" s="9"/>
      <c r="H198" s="9"/>
      <c r="I198" s="9"/>
      <c r="J198" s="9"/>
      <c r="K198" s="10"/>
    </row>
    <row r="199" spans="1:11" ht="19.5" customHeight="1" hidden="1" thickBot="1">
      <c r="A199" s="1356" t="s">
        <v>555</v>
      </c>
      <c r="B199" s="808"/>
      <c r="C199" s="42"/>
      <c r="D199" s="40"/>
      <c r="E199" s="41"/>
      <c r="F199" s="42"/>
      <c r="G199" s="40"/>
      <c r="H199" s="41"/>
      <c r="I199" s="42"/>
      <c r="J199" s="40"/>
      <c r="K199" s="41"/>
    </row>
    <row r="200" spans="1:11" ht="19.5" customHeight="1" hidden="1" thickBot="1">
      <c r="A200" s="1357"/>
      <c r="B200" s="51"/>
      <c r="C200" s="45"/>
      <c r="D200" s="43"/>
      <c r="E200" s="44"/>
      <c r="F200" s="45"/>
      <c r="G200" s="43"/>
      <c r="H200" s="44"/>
      <c r="I200" s="45"/>
      <c r="J200" s="43"/>
      <c r="K200" s="44"/>
    </row>
    <row r="201" spans="1:11" ht="19.5" customHeight="1" hidden="1">
      <c r="A201" s="1357"/>
      <c r="B201" s="51"/>
      <c r="C201" s="45"/>
      <c r="D201" s="43"/>
      <c r="E201" s="44"/>
      <c r="F201" s="45"/>
      <c r="G201" s="43"/>
      <c r="H201" s="44"/>
      <c r="I201" s="45"/>
      <c r="J201" s="43"/>
      <c r="K201" s="44"/>
    </row>
    <row r="202" spans="1:11" ht="19.5" customHeight="1" hidden="1">
      <c r="A202" s="1357"/>
      <c r="B202" s="49"/>
      <c r="C202" s="45"/>
      <c r="D202" s="43"/>
      <c r="E202" s="44"/>
      <c r="F202" s="45"/>
      <c r="G202" s="43"/>
      <c r="H202" s="44"/>
      <c r="I202" s="45"/>
      <c r="J202" s="43"/>
      <c r="K202" s="44"/>
    </row>
    <row r="203" spans="1:11" ht="19.5" customHeight="1" hidden="1">
      <c r="A203" s="1357"/>
      <c r="B203" s="49"/>
      <c r="C203" s="45"/>
      <c r="D203" s="43"/>
      <c r="E203" s="44"/>
      <c r="F203" s="45"/>
      <c r="G203" s="43"/>
      <c r="H203" s="44"/>
      <c r="I203" s="45"/>
      <c r="J203" s="43"/>
      <c r="K203" s="44"/>
    </row>
    <row r="204" spans="1:11" ht="19.5" customHeight="1" hidden="1">
      <c r="A204" s="1357"/>
      <c r="B204" s="50"/>
      <c r="C204" s="46"/>
      <c r="D204" s="47"/>
      <c r="E204" s="48"/>
      <c r="F204" s="45"/>
      <c r="G204" s="43"/>
      <c r="H204" s="44"/>
      <c r="I204" s="45"/>
      <c r="J204" s="43"/>
      <c r="K204" s="44"/>
    </row>
    <row r="205" spans="1:11" ht="19.5" customHeight="1" thickBot="1">
      <c r="A205" s="1379" t="s">
        <v>556</v>
      </c>
      <c r="B205" s="1380"/>
      <c r="C205" s="817">
        <f>C168+C175+C182+C189+C197</f>
        <v>3149</v>
      </c>
      <c r="D205" s="817">
        <f aca="true" t="shared" si="0" ref="D205:K205">D168+D175+D182+D189+D197</f>
        <v>0</v>
      </c>
      <c r="E205" s="817">
        <f t="shared" si="0"/>
        <v>1680</v>
      </c>
      <c r="F205" s="817">
        <f t="shared" si="0"/>
        <v>3229</v>
      </c>
      <c r="G205" s="817">
        <f t="shared" si="0"/>
        <v>0</v>
      </c>
      <c r="H205" s="817">
        <f t="shared" si="0"/>
        <v>2300</v>
      </c>
      <c r="I205" s="817">
        <f t="shared" si="0"/>
        <v>3299</v>
      </c>
      <c r="J205" s="817">
        <f t="shared" si="0"/>
        <v>0</v>
      </c>
      <c r="K205" s="817">
        <f t="shared" si="0"/>
        <v>2465</v>
      </c>
    </row>
    <row r="206" spans="1:11" ht="19.5" customHeight="1" thickBot="1">
      <c r="A206" s="7"/>
      <c r="B206" s="8"/>
      <c r="C206" s="9"/>
      <c r="D206" s="9"/>
      <c r="E206" s="9"/>
      <c r="F206" s="9"/>
      <c r="G206" s="9"/>
      <c r="H206" s="9"/>
      <c r="I206" s="9"/>
      <c r="J206" s="9"/>
      <c r="K206" s="10"/>
    </row>
    <row r="207" spans="1:11" ht="19.5" customHeight="1" thickBot="1">
      <c r="A207" s="1383" t="s">
        <v>557</v>
      </c>
      <c r="B207" s="1384"/>
      <c r="C207" s="1384"/>
      <c r="D207" s="1384"/>
      <c r="E207" s="1384"/>
      <c r="F207" s="1384"/>
      <c r="G207" s="1384"/>
      <c r="H207" s="1384"/>
      <c r="I207" s="1384"/>
      <c r="J207" s="1384"/>
      <c r="K207" s="1385"/>
    </row>
    <row r="208" spans="1:11" ht="19.5" customHeight="1">
      <c r="A208" s="1367" t="s">
        <v>558</v>
      </c>
      <c r="B208" s="818" t="s">
        <v>559</v>
      </c>
      <c r="C208" s="798">
        <v>5</v>
      </c>
      <c r="D208" s="799" t="s">
        <v>538</v>
      </c>
      <c r="E208" s="800">
        <v>70</v>
      </c>
      <c r="F208" s="798">
        <v>5</v>
      </c>
      <c r="G208" s="799" t="s">
        <v>538</v>
      </c>
      <c r="H208" s="800">
        <v>80</v>
      </c>
      <c r="I208" s="798">
        <v>5</v>
      </c>
      <c r="J208" s="799" t="s">
        <v>538</v>
      </c>
      <c r="K208" s="800">
        <v>85</v>
      </c>
    </row>
    <row r="209" spans="1:11" ht="19.5" customHeight="1">
      <c r="A209" s="1368"/>
      <c r="B209" s="819" t="s">
        <v>560</v>
      </c>
      <c r="C209" s="820">
        <v>200</v>
      </c>
      <c r="D209" s="821" t="s">
        <v>538</v>
      </c>
      <c r="E209" s="822">
        <v>45</v>
      </c>
      <c r="F209" s="820">
        <v>144</v>
      </c>
      <c r="G209" s="821" t="s">
        <v>538</v>
      </c>
      <c r="H209" s="822">
        <v>50</v>
      </c>
      <c r="I209" s="820">
        <v>200</v>
      </c>
      <c r="J209" s="821" t="s">
        <v>538</v>
      </c>
      <c r="K209" s="822">
        <v>55</v>
      </c>
    </row>
    <row r="210" spans="1:11" ht="19.5" customHeight="1">
      <c r="A210" s="1368"/>
      <c r="B210" s="819" t="s">
        <v>561</v>
      </c>
      <c r="C210" s="801">
        <v>20</v>
      </c>
      <c r="D210" s="802" t="s">
        <v>538</v>
      </c>
      <c r="E210" s="803">
        <v>35</v>
      </c>
      <c r="F210" s="801">
        <v>20</v>
      </c>
      <c r="G210" s="802" t="s">
        <v>538</v>
      </c>
      <c r="H210" s="803">
        <v>40</v>
      </c>
      <c r="I210" s="801">
        <v>20</v>
      </c>
      <c r="J210" s="802" t="s">
        <v>538</v>
      </c>
      <c r="K210" s="803">
        <v>45</v>
      </c>
    </row>
    <row r="211" spans="1:11" ht="19.5" customHeight="1">
      <c r="A211" s="1368"/>
      <c r="B211" s="819" t="s">
        <v>562</v>
      </c>
      <c r="C211" s="801">
        <v>10</v>
      </c>
      <c r="D211" s="802" t="s">
        <v>538</v>
      </c>
      <c r="E211" s="803">
        <v>10</v>
      </c>
      <c r="F211" s="801">
        <v>10</v>
      </c>
      <c r="G211" s="802" t="s">
        <v>538</v>
      </c>
      <c r="H211" s="803">
        <v>10</v>
      </c>
      <c r="I211" s="801">
        <v>10</v>
      </c>
      <c r="J211" s="802" t="s">
        <v>538</v>
      </c>
      <c r="K211" s="803">
        <v>10</v>
      </c>
    </row>
    <row r="212" spans="1:11" ht="19.5" customHeight="1">
      <c r="A212" s="1368"/>
      <c r="B212" s="819" t="s">
        <v>563</v>
      </c>
      <c r="C212" s="801">
        <v>10</v>
      </c>
      <c r="D212" s="802" t="s">
        <v>538</v>
      </c>
      <c r="E212" s="803">
        <v>30</v>
      </c>
      <c r="F212" s="801">
        <v>10</v>
      </c>
      <c r="G212" s="802" t="s">
        <v>538</v>
      </c>
      <c r="H212" s="803">
        <v>35</v>
      </c>
      <c r="I212" s="801">
        <v>10</v>
      </c>
      <c r="J212" s="802" t="s">
        <v>538</v>
      </c>
      <c r="K212" s="803">
        <v>40</v>
      </c>
    </row>
    <row r="213" spans="1:11" ht="19.5" customHeight="1">
      <c r="A213" s="1368"/>
      <c r="B213" s="819" t="s">
        <v>564</v>
      </c>
      <c r="C213" s="801">
        <v>1</v>
      </c>
      <c r="D213" s="802" t="s">
        <v>542</v>
      </c>
      <c r="E213" s="803">
        <v>27</v>
      </c>
      <c r="F213" s="801">
        <v>1</v>
      </c>
      <c r="G213" s="802" t="s">
        <v>542</v>
      </c>
      <c r="H213" s="803">
        <v>30</v>
      </c>
      <c r="I213" s="801">
        <v>1</v>
      </c>
      <c r="J213" s="802" t="s">
        <v>542</v>
      </c>
      <c r="K213" s="803">
        <v>35</v>
      </c>
    </row>
    <row r="214" spans="1:11" ht="19.5" customHeight="1">
      <c r="A214" s="1368"/>
      <c r="B214" s="819" t="s">
        <v>565</v>
      </c>
      <c r="C214" s="801">
        <v>100</v>
      </c>
      <c r="D214" s="802" t="s">
        <v>538</v>
      </c>
      <c r="E214" s="803">
        <v>5</v>
      </c>
      <c r="F214" s="801">
        <v>100</v>
      </c>
      <c r="G214" s="802" t="s">
        <v>538</v>
      </c>
      <c r="H214" s="803">
        <v>5</v>
      </c>
      <c r="I214" s="801">
        <v>79</v>
      </c>
      <c r="J214" s="802" t="s">
        <v>538</v>
      </c>
      <c r="K214" s="803">
        <v>5</v>
      </c>
    </row>
    <row r="215" spans="1:11" ht="19.5" customHeight="1">
      <c r="A215" s="1368"/>
      <c r="B215" s="823" t="s">
        <v>566</v>
      </c>
      <c r="C215" s="801">
        <v>5</v>
      </c>
      <c r="D215" s="802" t="s">
        <v>538</v>
      </c>
      <c r="E215" s="803">
        <v>30</v>
      </c>
      <c r="F215" s="801">
        <v>5</v>
      </c>
      <c r="G215" s="802" t="s">
        <v>538</v>
      </c>
      <c r="H215" s="803">
        <v>35</v>
      </c>
      <c r="I215" s="801">
        <v>5</v>
      </c>
      <c r="J215" s="802" t="s">
        <v>538</v>
      </c>
      <c r="K215" s="803">
        <v>40</v>
      </c>
    </row>
    <row r="216" spans="1:11" ht="19.5" customHeight="1" thickBot="1">
      <c r="A216" s="1368"/>
      <c r="B216" s="823" t="s">
        <v>567</v>
      </c>
      <c r="C216" s="801">
        <v>5</v>
      </c>
      <c r="D216" s="802" t="s">
        <v>538</v>
      </c>
      <c r="E216" s="803">
        <v>10</v>
      </c>
      <c r="F216" s="801">
        <v>5</v>
      </c>
      <c r="G216" s="802" t="s">
        <v>538</v>
      </c>
      <c r="H216" s="803">
        <v>15</v>
      </c>
      <c r="I216" s="801">
        <v>5</v>
      </c>
      <c r="J216" s="802" t="s">
        <v>538</v>
      </c>
      <c r="K216" s="803">
        <v>20</v>
      </c>
    </row>
    <row r="217" spans="1:11" ht="19.5" customHeight="1" thickBot="1">
      <c r="A217" s="1369"/>
      <c r="B217" s="813" t="s">
        <v>142</v>
      </c>
      <c r="C217" s="814">
        <f>SUM(C208:C216)</f>
        <v>356</v>
      </c>
      <c r="D217" s="815"/>
      <c r="E217" s="816">
        <f>SUM(E208:E216)</f>
        <v>262</v>
      </c>
      <c r="F217" s="814">
        <f>SUM(F208:F216)</f>
        <v>300</v>
      </c>
      <c r="G217" s="815"/>
      <c r="H217" s="816">
        <f>SUM(H208:H216)</f>
        <v>300</v>
      </c>
      <c r="I217" s="814">
        <f>SUM(I208:I216)</f>
        <v>335</v>
      </c>
      <c r="J217" s="815"/>
      <c r="K217" s="816">
        <f>SUM(K208:K216)</f>
        <v>335</v>
      </c>
    </row>
    <row r="218" spans="1:11" ht="19.5" customHeight="1" thickBot="1">
      <c r="A218" s="7"/>
      <c r="B218" s="8"/>
      <c r="C218" s="9"/>
      <c r="D218" s="9"/>
      <c r="E218" s="9"/>
      <c r="F218" s="9"/>
      <c r="G218" s="9"/>
      <c r="H218" s="9"/>
      <c r="I218" s="9"/>
      <c r="J218" s="9"/>
      <c r="K218" s="10"/>
    </row>
    <row r="219" spans="1:11" ht="19.5" customHeight="1">
      <c r="A219" s="1367" t="s">
        <v>568</v>
      </c>
      <c r="B219" s="824" t="s">
        <v>569</v>
      </c>
      <c r="C219" s="798">
        <v>600</v>
      </c>
      <c r="D219" s="799" t="s">
        <v>538</v>
      </c>
      <c r="E219" s="825">
        <v>2200</v>
      </c>
      <c r="F219" s="798">
        <v>600</v>
      </c>
      <c r="G219" s="799" t="s">
        <v>538</v>
      </c>
      <c r="H219" s="800">
        <v>2340</v>
      </c>
      <c r="I219" s="798">
        <v>600</v>
      </c>
      <c r="J219" s="799" t="s">
        <v>538</v>
      </c>
      <c r="K219" s="800">
        <v>2440</v>
      </c>
    </row>
    <row r="220" spans="1:11" ht="24" customHeight="1">
      <c r="A220" s="1368"/>
      <c r="B220" s="270" t="s">
        <v>570</v>
      </c>
      <c r="C220" s="820">
        <v>50</v>
      </c>
      <c r="D220" s="821" t="s">
        <v>538</v>
      </c>
      <c r="E220" s="822">
        <v>175</v>
      </c>
      <c r="F220" s="820">
        <v>50</v>
      </c>
      <c r="G220" s="821" t="s">
        <v>538</v>
      </c>
      <c r="H220" s="822">
        <v>185</v>
      </c>
      <c r="I220" s="820">
        <v>50</v>
      </c>
      <c r="J220" s="821" t="s">
        <v>538</v>
      </c>
      <c r="K220" s="822">
        <v>195</v>
      </c>
    </row>
    <row r="221" spans="1:11" ht="19.5" customHeight="1">
      <c r="A221" s="1368"/>
      <c r="B221" s="270" t="s">
        <v>571</v>
      </c>
      <c r="C221" s="820">
        <v>2</v>
      </c>
      <c r="D221" s="821" t="s">
        <v>538</v>
      </c>
      <c r="E221" s="822">
        <v>70</v>
      </c>
      <c r="F221" s="820">
        <v>2</v>
      </c>
      <c r="G221" s="821" t="s">
        <v>538</v>
      </c>
      <c r="H221" s="822">
        <v>75</v>
      </c>
      <c r="I221" s="820">
        <v>2</v>
      </c>
      <c r="J221" s="821" t="s">
        <v>538</v>
      </c>
      <c r="K221" s="822">
        <v>80</v>
      </c>
    </row>
    <row r="222" spans="1:11" ht="19.5" customHeight="1">
      <c r="A222" s="1368"/>
      <c r="B222" s="753" t="s">
        <v>572</v>
      </c>
      <c r="C222" s="801">
        <v>50</v>
      </c>
      <c r="D222" s="802" t="s">
        <v>538</v>
      </c>
      <c r="E222" s="803">
        <v>150</v>
      </c>
      <c r="F222" s="801">
        <v>50</v>
      </c>
      <c r="G222" s="802" t="s">
        <v>538</v>
      </c>
      <c r="H222" s="803">
        <v>160</v>
      </c>
      <c r="I222" s="801">
        <v>50</v>
      </c>
      <c r="J222" s="802" t="s">
        <v>538</v>
      </c>
      <c r="K222" s="803">
        <v>170</v>
      </c>
    </row>
    <row r="223" spans="1:11" ht="19.5" customHeight="1">
      <c r="A223" s="1368"/>
      <c r="B223" s="753" t="s">
        <v>573</v>
      </c>
      <c r="C223" s="810">
        <v>1</v>
      </c>
      <c r="D223" s="811" t="s">
        <v>542</v>
      </c>
      <c r="E223" s="812">
        <v>65</v>
      </c>
      <c r="F223" s="801">
        <v>1</v>
      </c>
      <c r="G223" s="811" t="s">
        <v>542</v>
      </c>
      <c r="H223" s="803">
        <v>70</v>
      </c>
      <c r="I223" s="801">
        <v>1</v>
      </c>
      <c r="J223" s="811" t="s">
        <v>542</v>
      </c>
      <c r="K223" s="803">
        <v>75</v>
      </c>
    </row>
    <row r="224" spans="1:11" ht="19.5" customHeight="1" thickBot="1">
      <c r="A224" s="1368"/>
      <c r="B224" s="753" t="s">
        <v>574</v>
      </c>
      <c r="C224" s="810">
        <v>1</v>
      </c>
      <c r="D224" s="811" t="s">
        <v>542</v>
      </c>
      <c r="E224" s="812">
        <v>65</v>
      </c>
      <c r="F224" s="801">
        <v>1</v>
      </c>
      <c r="G224" s="811" t="s">
        <v>542</v>
      </c>
      <c r="H224" s="803">
        <v>70</v>
      </c>
      <c r="I224" s="801">
        <v>1</v>
      </c>
      <c r="J224" s="811" t="s">
        <v>542</v>
      </c>
      <c r="K224" s="803">
        <v>75</v>
      </c>
    </row>
    <row r="225" spans="1:11" ht="19.5" customHeight="1" thickBot="1">
      <c r="A225" s="1369"/>
      <c r="B225" s="813" t="s">
        <v>142</v>
      </c>
      <c r="C225" s="814">
        <f>SUM(C219:C224)</f>
        <v>704</v>
      </c>
      <c r="D225" s="815"/>
      <c r="E225" s="816">
        <f>SUM(E219:E224)</f>
        <v>2725</v>
      </c>
      <c r="F225" s="814">
        <f>SUM(F219:F224)</f>
        <v>704</v>
      </c>
      <c r="G225" s="815"/>
      <c r="H225" s="816">
        <f>SUM(H219:H224)</f>
        <v>2900</v>
      </c>
      <c r="I225" s="814">
        <f>SUM(I219:I224)</f>
        <v>704</v>
      </c>
      <c r="J225" s="815"/>
      <c r="K225" s="816">
        <f>SUM(K219:K224)</f>
        <v>3035</v>
      </c>
    </row>
    <row r="226" spans="1:11" ht="19.5" customHeight="1">
      <c r="A226" s="7"/>
      <c r="B226" s="8"/>
      <c r="C226" s="9"/>
      <c r="D226" s="9"/>
      <c r="E226" s="9"/>
      <c r="F226" s="9"/>
      <c r="G226" s="9"/>
      <c r="H226" s="9"/>
      <c r="I226" s="9"/>
      <c r="J226" s="9"/>
      <c r="K226" s="10"/>
    </row>
    <row r="227" spans="1:11" ht="19.5" customHeight="1" hidden="1">
      <c r="A227" s="1356" t="s">
        <v>575</v>
      </c>
      <c r="B227" s="826"/>
      <c r="C227" s="42"/>
      <c r="D227" s="40"/>
      <c r="E227" s="41"/>
      <c r="F227" s="42"/>
      <c r="G227" s="40"/>
      <c r="H227" s="41"/>
      <c r="I227" s="42"/>
      <c r="J227" s="40"/>
      <c r="K227" s="41"/>
    </row>
    <row r="228" spans="1:11" ht="19.5" customHeight="1" hidden="1">
      <c r="A228" s="1357"/>
      <c r="B228" s="17"/>
      <c r="C228" s="45"/>
      <c r="D228" s="43"/>
      <c r="E228" s="44"/>
      <c r="F228" s="45"/>
      <c r="G228" s="43"/>
      <c r="H228" s="44"/>
      <c r="I228" s="45"/>
      <c r="J228" s="43"/>
      <c r="K228" s="44"/>
    </row>
    <row r="229" spans="1:11" ht="19.5" customHeight="1" hidden="1">
      <c r="A229" s="1357"/>
      <c r="B229" s="17"/>
      <c r="C229" s="45"/>
      <c r="D229" s="43"/>
      <c r="E229" s="44"/>
      <c r="F229" s="45"/>
      <c r="G229" s="43"/>
      <c r="H229" s="44"/>
      <c r="I229" s="45"/>
      <c r="J229" s="43"/>
      <c r="K229" s="44"/>
    </row>
    <row r="230" spans="1:11" ht="19.5" customHeight="1" hidden="1">
      <c r="A230" s="1357"/>
      <c r="B230" s="17"/>
      <c r="C230" s="45"/>
      <c r="D230" s="43"/>
      <c r="E230" s="44"/>
      <c r="F230" s="45"/>
      <c r="G230" s="43"/>
      <c r="H230" s="44"/>
      <c r="I230" s="45"/>
      <c r="J230" s="43"/>
      <c r="K230" s="36"/>
    </row>
    <row r="231" spans="1:11" ht="19.5" customHeight="1" hidden="1">
      <c r="A231" s="1357"/>
      <c r="B231" s="17"/>
      <c r="C231" s="45"/>
      <c r="D231" s="43"/>
      <c r="E231" s="44"/>
      <c r="F231" s="45"/>
      <c r="G231" s="43"/>
      <c r="H231" s="44"/>
      <c r="I231" s="45"/>
      <c r="J231" s="43"/>
      <c r="K231" s="36"/>
    </row>
    <row r="232" spans="1:11" ht="19.5" customHeight="1" hidden="1">
      <c r="A232" s="1357"/>
      <c r="B232" s="17"/>
      <c r="C232" s="45"/>
      <c r="D232" s="43"/>
      <c r="E232" s="44"/>
      <c r="F232" s="45"/>
      <c r="G232" s="43"/>
      <c r="H232" s="44"/>
      <c r="I232" s="45"/>
      <c r="J232" s="43"/>
      <c r="K232" s="44"/>
    </row>
    <row r="233" spans="1:11" ht="19.5" customHeight="1" hidden="1">
      <c r="A233" s="1358"/>
      <c r="B233" s="27" t="s">
        <v>142</v>
      </c>
      <c r="C233" s="52">
        <f>SUM(C227:C232)</f>
        <v>0</v>
      </c>
      <c r="D233" s="53"/>
      <c r="E233" s="809">
        <f>SUM(E227:E232)</f>
        <v>0</v>
      </c>
      <c r="F233" s="52">
        <f>SUM(F227:F232)</f>
        <v>0</v>
      </c>
      <c r="G233" s="53"/>
      <c r="H233" s="809">
        <f>SUM(H227:H232)</f>
        <v>0</v>
      </c>
      <c r="I233" s="52">
        <f>SUM(I227:I232)</f>
        <v>0</v>
      </c>
      <c r="J233" s="53"/>
      <c r="K233" s="809">
        <f>SUM(K227:K232)</f>
        <v>0</v>
      </c>
    </row>
    <row r="234" spans="1:11" ht="19.5" customHeight="1" thickBot="1">
      <c r="A234" s="7"/>
      <c r="B234" s="8"/>
      <c r="C234" s="9"/>
      <c r="D234" s="9"/>
      <c r="E234" s="9"/>
      <c r="F234" s="9"/>
      <c r="G234" s="9"/>
      <c r="H234" s="9"/>
      <c r="I234" s="9"/>
      <c r="J234" s="9"/>
      <c r="K234" s="10"/>
    </row>
    <row r="235" spans="1:11" ht="21.75" customHeight="1">
      <c r="A235" s="1367" t="s">
        <v>576</v>
      </c>
      <c r="B235" s="824" t="s">
        <v>577</v>
      </c>
      <c r="C235" s="773">
        <v>1</v>
      </c>
      <c r="D235" s="789" t="s">
        <v>542</v>
      </c>
      <c r="E235" s="827">
        <v>1760</v>
      </c>
      <c r="F235" s="773">
        <v>1</v>
      </c>
      <c r="G235" s="789" t="s">
        <v>542</v>
      </c>
      <c r="H235" s="827">
        <v>1770</v>
      </c>
      <c r="I235" s="773">
        <v>1</v>
      </c>
      <c r="J235" s="789" t="s">
        <v>542</v>
      </c>
      <c r="K235" s="827">
        <v>1045</v>
      </c>
    </row>
    <row r="236" spans="1:11" ht="21.75" customHeight="1">
      <c r="A236" s="1368"/>
      <c r="B236" s="255" t="s">
        <v>578</v>
      </c>
      <c r="C236" s="749">
        <v>1</v>
      </c>
      <c r="D236" s="750" t="s">
        <v>542</v>
      </c>
      <c r="E236" s="751">
        <v>260</v>
      </c>
      <c r="F236" s="749">
        <v>1</v>
      </c>
      <c r="G236" s="750" t="s">
        <v>542</v>
      </c>
      <c r="H236" s="751">
        <v>275</v>
      </c>
      <c r="I236" s="749">
        <v>1</v>
      </c>
      <c r="J236" s="750" t="s">
        <v>542</v>
      </c>
      <c r="K236" s="751">
        <v>290</v>
      </c>
    </row>
    <row r="237" spans="1:11" ht="21.75" customHeight="1">
      <c r="A237" s="1368"/>
      <c r="B237" s="255" t="s">
        <v>579</v>
      </c>
      <c r="C237" s="828">
        <v>1</v>
      </c>
      <c r="D237" s="829" t="s">
        <v>542</v>
      </c>
      <c r="E237" s="751">
        <v>260</v>
      </c>
      <c r="F237" s="828">
        <v>1</v>
      </c>
      <c r="G237" s="829" t="s">
        <v>542</v>
      </c>
      <c r="H237" s="751">
        <v>275</v>
      </c>
      <c r="I237" s="828">
        <v>1</v>
      </c>
      <c r="J237" s="829" t="s">
        <v>542</v>
      </c>
      <c r="K237" s="751">
        <v>290</v>
      </c>
    </row>
    <row r="238" spans="1:11" ht="21.75" customHeight="1">
      <c r="A238" s="1368"/>
      <c r="B238" s="255" t="s">
        <v>580</v>
      </c>
      <c r="C238" s="749">
        <v>1</v>
      </c>
      <c r="D238" s="750" t="s">
        <v>542</v>
      </c>
      <c r="E238" s="751">
        <v>260</v>
      </c>
      <c r="F238" s="749">
        <v>1</v>
      </c>
      <c r="G238" s="750" t="s">
        <v>542</v>
      </c>
      <c r="H238" s="751">
        <v>275</v>
      </c>
      <c r="I238" s="749">
        <v>1</v>
      </c>
      <c r="J238" s="750" t="s">
        <v>542</v>
      </c>
      <c r="K238" s="751">
        <v>290</v>
      </c>
    </row>
    <row r="239" spans="1:11" ht="21.75" customHeight="1">
      <c r="A239" s="1368"/>
      <c r="B239" s="255" t="s">
        <v>581</v>
      </c>
      <c r="C239" s="749">
        <v>1</v>
      </c>
      <c r="D239" s="750" t="s">
        <v>542</v>
      </c>
      <c r="E239" s="751">
        <v>260</v>
      </c>
      <c r="F239" s="749">
        <v>1</v>
      </c>
      <c r="G239" s="750" t="s">
        <v>542</v>
      </c>
      <c r="H239" s="751">
        <v>275</v>
      </c>
      <c r="I239" s="749">
        <v>1</v>
      </c>
      <c r="J239" s="750" t="s">
        <v>542</v>
      </c>
      <c r="K239" s="751">
        <v>290</v>
      </c>
    </row>
    <row r="240" spans="1:11" ht="21.75" customHeight="1">
      <c r="A240" s="1368"/>
      <c r="B240" s="255" t="s">
        <v>582</v>
      </c>
      <c r="C240" s="749">
        <v>1</v>
      </c>
      <c r="D240" s="750" t="s">
        <v>542</v>
      </c>
      <c r="E240" s="751">
        <v>260</v>
      </c>
      <c r="F240" s="749">
        <v>1</v>
      </c>
      <c r="G240" s="750" t="s">
        <v>542</v>
      </c>
      <c r="H240" s="751">
        <v>275</v>
      </c>
      <c r="I240" s="749">
        <v>1</v>
      </c>
      <c r="J240" s="750" t="s">
        <v>542</v>
      </c>
      <c r="K240" s="751">
        <v>290</v>
      </c>
    </row>
    <row r="241" spans="1:11" ht="21.75" customHeight="1">
      <c r="A241" s="1368"/>
      <c r="B241" s="255" t="s">
        <v>583</v>
      </c>
      <c r="C241" s="749">
        <v>1</v>
      </c>
      <c r="D241" s="750" t="s">
        <v>542</v>
      </c>
      <c r="E241" s="751">
        <v>260</v>
      </c>
      <c r="F241" s="749">
        <v>1</v>
      </c>
      <c r="G241" s="750" t="s">
        <v>542</v>
      </c>
      <c r="H241" s="751">
        <v>275</v>
      </c>
      <c r="I241" s="749">
        <v>1</v>
      </c>
      <c r="J241" s="750" t="s">
        <v>542</v>
      </c>
      <c r="K241" s="751">
        <v>290</v>
      </c>
    </row>
    <row r="242" spans="1:11" ht="21.75" customHeight="1">
      <c r="A242" s="1368"/>
      <c r="B242" s="255" t="s">
        <v>584</v>
      </c>
      <c r="C242" s="749">
        <v>1</v>
      </c>
      <c r="D242" s="750" t="s">
        <v>542</v>
      </c>
      <c r="E242" s="751">
        <v>260</v>
      </c>
      <c r="F242" s="749">
        <v>1</v>
      </c>
      <c r="G242" s="750" t="s">
        <v>542</v>
      </c>
      <c r="H242" s="751">
        <v>275</v>
      </c>
      <c r="I242" s="749">
        <v>1</v>
      </c>
      <c r="J242" s="750" t="s">
        <v>542</v>
      </c>
      <c r="K242" s="751">
        <v>290</v>
      </c>
    </row>
    <row r="243" spans="1:11" ht="21.75" customHeight="1">
      <c r="A243" s="1368"/>
      <c r="B243" s="255" t="s">
        <v>585</v>
      </c>
      <c r="C243" s="749">
        <v>1</v>
      </c>
      <c r="D243" s="750" t="s">
        <v>542</v>
      </c>
      <c r="E243" s="751">
        <v>260</v>
      </c>
      <c r="F243" s="749"/>
      <c r="G243" s="750" t="s">
        <v>542</v>
      </c>
      <c r="H243" s="751">
        <v>275</v>
      </c>
      <c r="I243" s="749"/>
      <c r="J243" s="750" t="s">
        <v>542</v>
      </c>
      <c r="K243" s="751">
        <v>290</v>
      </c>
    </row>
    <row r="244" spans="1:11" ht="21.75" customHeight="1">
      <c r="A244" s="1368"/>
      <c r="B244" s="255" t="s">
        <v>586</v>
      </c>
      <c r="C244" s="749">
        <v>1</v>
      </c>
      <c r="D244" s="750" t="s">
        <v>542</v>
      </c>
      <c r="E244" s="751">
        <v>260</v>
      </c>
      <c r="F244" s="749"/>
      <c r="G244" s="750" t="s">
        <v>542</v>
      </c>
      <c r="H244" s="751">
        <v>275</v>
      </c>
      <c r="I244" s="749"/>
      <c r="J244" s="750" t="s">
        <v>542</v>
      </c>
      <c r="K244" s="751">
        <v>290</v>
      </c>
    </row>
    <row r="245" spans="1:11" ht="21.75" customHeight="1" thickBot="1">
      <c r="A245" s="1368"/>
      <c r="B245" s="255" t="s">
        <v>587</v>
      </c>
      <c r="C245" s="749">
        <v>1</v>
      </c>
      <c r="D245" s="750" t="s">
        <v>542</v>
      </c>
      <c r="E245" s="751">
        <v>260</v>
      </c>
      <c r="F245" s="749"/>
      <c r="G245" s="750" t="s">
        <v>542</v>
      </c>
      <c r="H245" s="751">
        <v>275</v>
      </c>
      <c r="I245" s="749"/>
      <c r="J245" s="750" t="s">
        <v>542</v>
      </c>
      <c r="K245" s="751">
        <v>1015</v>
      </c>
    </row>
    <row r="246" spans="1:11" ht="19.5" customHeight="1" thickBot="1">
      <c r="A246" s="1369"/>
      <c r="B246" s="813" t="s">
        <v>142</v>
      </c>
      <c r="C246" s="830">
        <f>SUM(C235:C245)</f>
        <v>11</v>
      </c>
      <c r="D246" s="831"/>
      <c r="E246" s="832">
        <f>SUM(E235:E245)</f>
        <v>4360</v>
      </c>
      <c r="F246" s="830">
        <f>SUM(F235:F245)</f>
        <v>8</v>
      </c>
      <c r="G246" s="831"/>
      <c r="H246" s="832">
        <f>SUM(H235:H245)</f>
        <v>4520</v>
      </c>
      <c r="I246" s="830">
        <f>SUM(I235:I245)</f>
        <v>8</v>
      </c>
      <c r="J246" s="831"/>
      <c r="K246" s="832">
        <f>SUM(K235:K245)</f>
        <v>4670</v>
      </c>
    </row>
    <row r="247" spans="1:11" ht="19.5" customHeight="1" thickBot="1">
      <c r="A247" s="7"/>
      <c r="B247" s="8"/>
      <c r="C247" s="9"/>
      <c r="D247" s="9"/>
      <c r="E247" s="9"/>
      <c r="F247" s="9"/>
      <c r="G247" s="9"/>
      <c r="H247" s="9"/>
      <c r="I247" s="9"/>
      <c r="J247" s="9"/>
      <c r="K247" s="10"/>
    </row>
    <row r="248" spans="1:11" ht="19.5" customHeight="1">
      <c r="A248" s="1367" t="s">
        <v>588</v>
      </c>
      <c r="B248" s="797" t="s">
        <v>589</v>
      </c>
      <c r="C248" s="773">
        <v>50</v>
      </c>
      <c r="D248" s="789" t="s">
        <v>538</v>
      </c>
      <c r="E248" s="833">
        <v>192</v>
      </c>
      <c r="F248" s="773">
        <v>50</v>
      </c>
      <c r="G248" s="789" t="s">
        <v>538</v>
      </c>
      <c r="H248" s="833">
        <v>214</v>
      </c>
      <c r="I248" s="773">
        <v>50</v>
      </c>
      <c r="J248" s="789" t="s">
        <v>538</v>
      </c>
      <c r="K248" s="833">
        <v>224</v>
      </c>
    </row>
    <row r="249" spans="1:11" ht="19.5" customHeight="1">
      <c r="A249" s="1368"/>
      <c r="B249" s="270" t="s">
        <v>590</v>
      </c>
      <c r="C249" s="749">
        <v>50</v>
      </c>
      <c r="D249" s="750" t="s">
        <v>538</v>
      </c>
      <c r="E249" s="751">
        <v>45</v>
      </c>
      <c r="F249" s="749">
        <v>50</v>
      </c>
      <c r="G249" s="750" t="s">
        <v>538</v>
      </c>
      <c r="H249" s="751">
        <v>50</v>
      </c>
      <c r="I249" s="749">
        <v>50</v>
      </c>
      <c r="J249" s="750" t="s">
        <v>538</v>
      </c>
      <c r="K249" s="751">
        <v>55</v>
      </c>
    </row>
    <row r="250" spans="1:11" ht="19.5" customHeight="1">
      <c r="A250" s="1368"/>
      <c r="B250" s="834" t="s">
        <v>591</v>
      </c>
      <c r="C250" s="749">
        <v>10</v>
      </c>
      <c r="D250" s="750" t="s">
        <v>538</v>
      </c>
      <c r="E250" s="751">
        <v>55</v>
      </c>
      <c r="F250" s="749">
        <v>10</v>
      </c>
      <c r="G250" s="750" t="s">
        <v>538</v>
      </c>
      <c r="H250" s="751">
        <v>60</v>
      </c>
      <c r="I250" s="749">
        <v>10</v>
      </c>
      <c r="J250" s="750" t="s">
        <v>538</v>
      </c>
      <c r="K250" s="751">
        <v>65</v>
      </c>
    </row>
    <row r="251" spans="1:11" ht="19.5" customHeight="1">
      <c r="A251" s="1368"/>
      <c r="B251" s="834" t="s">
        <v>592</v>
      </c>
      <c r="C251" s="749">
        <v>20</v>
      </c>
      <c r="D251" s="750" t="s">
        <v>538</v>
      </c>
      <c r="E251" s="751">
        <v>35</v>
      </c>
      <c r="F251" s="749">
        <v>20</v>
      </c>
      <c r="G251" s="750" t="s">
        <v>538</v>
      </c>
      <c r="H251" s="751">
        <v>40</v>
      </c>
      <c r="I251" s="749">
        <v>20</v>
      </c>
      <c r="J251" s="750" t="s">
        <v>538</v>
      </c>
      <c r="K251" s="751">
        <v>45</v>
      </c>
    </row>
    <row r="252" spans="1:11" ht="19.5" customHeight="1" thickBot="1">
      <c r="A252" s="1368"/>
      <c r="B252" s="835" t="s">
        <v>593</v>
      </c>
      <c r="C252" s="749">
        <v>1</v>
      </c>
      <c r="D252" s="750" t="s">
        <v>542</v>
      </c>
      <c r="E252" s="751">
        <v>63</v>
      </c>
      <c r="F252" s="749">
        <v>1</v>
      </c>
      <c r="G252" s="750" t="s">
        <v>542</v>
      </c>
      <c r="H252" s="751">
        <v>70</v>
      </c>
      <c r="I252" s="749">
        <v>1</v>
      </c>
      <c r="J252" s="750" t="s">
        <v>542</v>
      </c>
      <c r="K252" s="751">
        <v>75</v>
      </c>
    </row>
    <row r="253" spans="1:11" ht="19.5" customHeight="1" thickBot="1">
      <c r="A253" s="1369"/>
      <c r="B253" s="813" t="s">
        <v>142</v>
      </c>
      <c r="C253" s="830">
        <f>SUM(C248:C252)</f>
        <v>131</v>
      </c>
      <c r="D253" s="831"/>
      <c r="E253" s="832">
        <f>SUM(E248:E252)</f>
        <v>390</v>
      </c>
      <c r="F253" s="830">
        <f>SUM(F248:F252)</f>
        <v>131</v>
      </c>
      <c r="G253" s="831"/>
      <c r="H253" s="832">
        <f>SUM(H248:H252)</f>
        <v>434</v>
      </c>
      <c r="I253" s="830">
        <f>SUM(I248:I252)</f>
        <v>131</v>
      </c>
      <c r="J253" s="831"/>
      <c r="K253" s="832">
        <f>SUM(K248:K252)</f>
        <v>464</v>
      </c>
    </row>
    <row r="254" spans="1:11" ht="15.75" customHeight="1" thickBot="1">
      <c r="A254" s="7"/>
      <c r="B254" s="8"/>
      <c r="C254" s="9"/>
      <c r="D254" s="9"/>
      <c r="E254" s="9"/>
      <c r="F254" s="9"/>
      <c r="G254" s="9"/>
      <c r="H254" s="9"/>
      <c r="I254" s="9"/>
      <c r="J254" s="9"/>
      <c r="K254" s="10"/>
    </row>
    <row r="255" spans="1:11" ht="15" customHeight="1">
      <c r="A255" s="1356" t="s">
        <v>594</v>
      </c>
      <c r="B255" s="826" t="s">
        <v>595</v>
      </c>
      <c r="C255" s="42">
        <v>1</v>
      </c>
      <c r="D255" s="40" t="s">
        <v>538</v>
      </c>
      <c r="E255" s="41">
        <v>125</v>
      </c>
      <c r="F255" s="42">
        <v>1</v>
      </c>
      <c r="G255" s="40" t="s">
        <v>538</v>
      </c>
      <c r="H255" s="41">
        <v>130</v>
      </c>
      <c r="I255" s="42">
        <v>1</v>
      </c>
      <c r="J255" s="40" t="s">
        <v>538</v>
      </c>
      <c r="K255" s="41">
        <v>140</v>
      </c>
    </row>
    <row r="256" spans="1:11" ht="18.75" customHeight="1">
      <c r="A256" s="1357"/>
      <c r="B256" s="836" t="s">
        <v>596</v>
      </c>
      <c r="C256" s="837">
        <v>1</v>
      </c>
      <c r="D256" s="838" t="s">
        <v>542</v>
      </c>
      <c r="E256" s="839">
        <v>300</v>
      </c>
      <c r="F256" s="66">
        <v>1</v>
      </c>
      <c r="G256" s="838" t="s">
        <v>542</v>
      </c>
      <c r="H256" s="68">
        <v>600</v>
      </c>
      <c r="I256" s="66">
        <v>1</v>
      </c>
      <c r="J256" s="838" t="s">
        <v>542</v>
      </c>
      <c r="K256" s="68">
        <v>615</v>
      </c>
    </row>
    <row r="257" spans="1:11" ht="18" customHeight="1">
      <c r="A257" s="1357"/>
      <c r="B257" s="840" t="s">
        <v>597</v>
      </c>
      <c r="C257" s="46">
        <v>1</v>
      </c>
      <c r="D257" s="47" t="s">
        <v>538</v>
      </c>
      <c r="E257" s="48">
        <v>190</v>
      </c>
      <c r="F257" s="45">
        <v>1</v>
      </c>
      <c r="G257" s="47" t="s">
        <v>538</v>
      </c>
      <c r="H257" s="44">
        <v>200</v>
      </c>
      <c r="I257" s="45">
        <v>1</v>
      </c>
      <c r="J257" s="47" t="s">
        <v>538</v>
      </c>
      <c r="K257" s="44">
        <v>220</v>
      </c>
    </row>
    <row r="258" spans="1:11" ht="19.5" customHeight="1">
      <c r="A258" s="1357"/>
      <c r="B258" s="840" t="s">
        <v>598</v>
      </c>
      <c r="C258" s="46">
        <v>1</v>
      </c>
      <c r="D258" s="47" t="s">
        <v>538</v>
      </c>
      <c r="E258" s="48">
        <v>50</v>
      </c>
      <c r="F258" s="45">
        <v>1</v>
      </c>
      <c r="G258" s="47" t="s">
        <v>538</v>
      </c>
      <c r="H258" s="44">
        <v>55</v>
      </c>
      <c r="I258" s="45">
        <v>1</v>
      </c>
      <c r="J258" s="47" t="s">
        <v>538</v>
      </c>
      <c r="K258" s="44">
        <v>60</v>
      </c>
    </row>
    <row r="259" spans="1:11" ht="19.5" customHeight="1">
      <c r="A259" s="1357"/>
      <c r="B259" s="17" t="s">
        <v>599</v>
      </c>
      <c r="C259" s="45">
        <v>1</v>
      </c>
      <c r="D259" s="43" t="s">
        <v>542</v>
      </c>
      <c r="E259" s="44">
        <v>405</v>
      </c>
      <c r="F259" s="45">
        <v>1</v>
      </c>
      <c r="G259" s="43" t="s">
        <v>542</v>
      </c>
      <c r="H259" s="44">
        <v>130</v>
      </c>
      <c r="I259" s="45">
        <v>1</v>
      </c>
      <c r="J259" s="43" t="s">
        <v>542</v>
      </c>
      <c r="K259" s="44">
        <v>140</v>
      </c>
    </row>
    <row r="260" spans="1:11" ht="19.5" customHeight="1" thickBot="1">
      <c r="A260" s="1357"/>
      <c r="B260" s="50" t="s">
        <v>600</v>
      </c>
      <c r="C260" s="46">
        <v>1</v>
      </c>
      <c r="D260" s="47" t="s">
        <v>542</v>
      </c>
      <c r="E260" s="48">
        <v>125</v>
      </c>
      <c r="F260" s="45">
        <v>1</v>
      </c>
      <c r="G260" s="47" t="s">
        <v>542</v>
      </c>
      <c r="H260" s="44">
        <v>130</v>
      </c>
      <c r="I260" s="45">
        <v>1</v>
      </c>
      <c r="J260" s="47" t="s">
        <v>542</v>
      </c>
      <c r="K260" s="44">
        <v>140</v>
      </c>
    </row>
    <row r="261" spans="1:11" ht="28.5" customHeight="1" thickBot="1">
      <c r="A261" s="1358"/>
      <c r="B261" s="813" t="s">
        <v>142</v>
      </c>
      <c r="C261" s="830">
        <f>SUM(C255:C260)</f>
        <v>6</v>
      </c>
      <c r="D261" s="831"/>
      <c r="E261" s="832">
        <f>SUM(E255:E260)</f>
        <v>1195</v>
      </c>
      <c r="F261" s="830">
        <f>SUM(F255:F260)</f>
        <v>6</v>
      </c>
      <c r="G261" s="831"/>
      <c r="H261" s="832">
        <f>SUM(H255:H260)</f>
        <v>1245</v>
      </c>
      <c r="I261" s="830">
        <f>SUM(I255:I260)</f>
        <v>6</v>
      </c>
      <c r="J261" s="831"/>
      <c r="K261" s="832">
        <f>SUM(K255:K260)</f>
        <v>1315</v>
      </c>
    </row>
    <row r="262" spans="1:11" ht="33" customHeight="1" thickBot="1">
      <c r="A262" s="1379" t="s">
        <v>601</v>
      </c>
      <c r="B262" s="1380"/>
      <c r="C262" s="817">
        <f>C217+C225+C233+C246+C253+C261</f>
        <v>1208</v>
      </c>
      <c r="D262" s="841"/>
      <c r="E262" s="842">
        <f>E217+E225+E233+E246+E253+E261</f>
        <v>8932</v>
      </c>
      <c r="F262" s="817">
        <f>F217+F225+F233+F246+F253+F261</f>
        <v>1149</v>
      </c>
      <c r="G262" s="841"/>
      <c r="H262" s="842">
        <f>H217+H225+H233+H246+H253+H261</f>
        <v>9399</v>
      </c>
      <c r="I262" s="817">
        <f>I217+I225+I233+I246+I253+I261</f>
        <v>1184</v>
      </c>
      <c r="J262" s="841"/>
      <c r="K262" s="842">
        <f>K217+K225+K233+K246+K253+K261</f>
        <v>9819</v>
      </c>
    </row>
    <row r="263" spans="1:11" ht="17.25" customHeight="1" thickBot="1">
      <c r="A263" s="7"/>
      <c r="B263" s="8"/>
      <c r="C263" s="9"/>
      <c r="D263" s="9"/>
      <c r="E263" s="9"/>
      <c r="F263" s="9"/>
      <c r="G263" s="9"/>
      <c r="H263" s="9"/>
      <c r="I263" s="9"/>
      <c r="J263" s="9"/>
      <c r="K263" s="10"/>
    </row>
    <row r="264" spans="1:11" ht="30.75" customHeight="1" hidden="1">
      <c r="A264" s="1376" t="s">
        <v>602</v>
      </c>
      <c r="B264" s="1377"/>
      <c r="C264" s="1377"/>
      <c r="D264" s="1377"/>
      <c r="E264" s="1377"/>
      <c r="F264" s="1377"/>
      <c r="G264" s="1377"/>
      <c r="H264" s="1377"/>
      <c r="I264" s="1377"/>
      <c r="J264" s="1377"/>
      <c r="K264" s="1378"/>
    </row>
    <row r="265" spans="1:11" ht="27.75" customHeight="1" hidden="1">
      <c r="A265" s="1356" t="s">
        <v>603</v>
      </c>
      <c r="B265" s="808"/>
      <c r="C265" s="42"/>
      <c r="D265" s="40"/>
      <c r="E265" s="41"/>
      <c r="F265" s="42"/>
      <c r="G265" s="40"/>
      <c r="H265" s="41"/>
      <c r="I265" s="42"/>
      <c r="J265" s="40"/>
      <c r="K265" s="41"/>
    </row>
    <row r="266" spans="1:11" ht="25.5" customHeight="1" hidden="1">
      <c r="A266" s="1357"/>
      <c r="B266" s="51"/>
      <c r="C266" s="66"/>
      <c r="D266" s="67"/>
      <c r="E266" s="68"/>
      <c r="F266" s="66"/>
      <c r="G266" s="67"/>
      <c r="H266" s="68"/>
      <c r="I266" s="66"/>
      <c r="J266" s="67"/>
      <c r="K266" s="68"/>
    </row>
    <row r="267" spans="1:11" ht="37.5" customHeight="1" hidden="1">
      <c r="A267" s="1357"/>
      <c r="B267" s="51"/>
      <c r="C267" s="45"/>
      <c r="D267" s="43"/>
      <c r="E267" s="44"/>
      <c r="F267" s="45"/>
      <c r="G267" s="43"/>
      <c r="H267" s="44"/>
      <c r="I267" s="45"/>
      <c r="J267" s="43"/>
      <c r="K267" s="44"/>
    </row>
    <row r="268" spans="1:11" ht="30.75" customHeight="1" hidden="1">
      <c r="A268" s="1357"/>
      <c r="B268" s="50"/>
      <c r="C268" s="46"/>
      <c r="D268" s="47"/>
      <c r="E268" s="48"/>
      <c r="F268" s="45"/>
      <c r="G268" s="43"/>
      <c r="H268" s="44"/>
      <c r="I268" s="45"/>
      <c r="J268" s="43"/>
      <c r="K268" s="44"/>
    </row>
    <row r="269" spans="1:11" ht="28.5" customHeight="1" hidden="1">
      <c r="A269" s="1358"/>
      <c r="B269" s="27" t="s">
        <v>142</v>
      </c>
      <c r="C269" s="52">
        <f>SUM(C265:C268)</f>
        <v>0</v>
      </c>
      <c r="D269" s="53"/>
      <c r="E269" s="809">
        <f>SUM(E265:E268)</f>
        <v>0</v>
      </c>
      <c r="F269" s="52">
        <f>SUM(F265:F268)</f>
        <v>0</v>
      </c>
      <c r="G269" s="53"/>
      <c r="H269" s="809">
        <f>SUM(H265:H268)</f>
        <v>0</v>
      </c>
      <c r="I269" s="52">
        <f>SUM(I265:I268)</f>
        <v>0</v>
      </c>
      <c r="J269" s="53"/>
      <c r="K269" s="809">
        <f>SUM(K265:K268)</f>
        <v>0</v>
      </c>
    </row>
    <row r="270" spans="1:11" ht="34.5" customHeight="1" thickBot="1">
      <c r="A270" s="1381" t="s">
        <v>602</v>
      </c>
      <c r="B270" s="1382"/>
      <c r="C270" s="9"/>
      <c r="D270" s="9"/>
      <c r="E270" s="9"/>
      <c r="F270" s="9"/>
      <c r="G270" s="9"/>
      <c r="H270" s="9"/>
      <c r="I270" s="9"/>
      <c r="J270" s="9"/>
      <c r="K270" s="10"/>
    </row>
    <row r="271" spans="1:11" ht="19.5" customHeight="1">
      <c r="A271" s="1356" t="s">
        <v>604</v>
      </c>
      <c r="B271" s="808" t="s">
        <v>605</v>
      </c>
      <c r="C271" s="42">
        <v>1</v>
      </c>
      <c r="D271" s="40" t="s">
        <v>542</v>
      </c>
      <c r="E271" s="41">
        <v>130</v>
      </c>
      <c r="F271" s="42">
        <v>1</v>
      </c>
      <c r="G271" s="40" t="s">
        <v>542</v>
      </c>
      <c r="H271" s="41">
        <v>135</v>
      </c>
      <c r="I271" s="42">
        <v>1</v>
      </c>
      <c r="J271" s="40" t="s">
        <v>542</v>
      </c>
      <c r="K271" s="41">
        <v>140</v>
      </c>
    </row>
    <row r="272" spans="1:11" ht="24.75" customHeight="1" thickBot="1">
      <c r="A272" s="1357"/>
      <c r="B272" s="51"/>
      <c r="C272" s="66"/>
      <c r="D272" s="67"/>
      <c r="E272" s="68"/>
      <c r="F272" s="66"/>
      <c r="G272" s="67"/>
      <c r="H272" s="68"/>
      <c r="I272" s="66"/>
      <c r="J272" s="67"/>
      <c r="K272" s="68"/>
    </row>
    <row r="273" spans="1:11" ht="21" customHeight="1" hidden="1">
      <c r="A273" s="1357"/>
      <c r="B273" s="51"/>
      <c r="C273" s="45"/>
      <c r="D273" s="43"/>
      <c r="E273" s="44"/>
      <c r="F273" s="45"/>
      <c r="G273" s="43"/>
      <c r="H273" s="44"/>
      <c r="I273" s="45"/>
      <c r="J273" s="43"/>
      <c r="K273" s="44"/>
    </row>
    <row r="274" spans="1:11" ht="19.5" customHeight="1" hidden="1">
      <c r="A274" s="1357"/>
      <c r="B274" s="50"/>
      <c r="C274" s="46"/>
      <c r="D274" s="47"/>
      <c r="E274" s="48"/>
      <c r="F274" s="45"/>
      <c r="G274" s="43"/>
      <c r="H274" s="44"/>
      <c r="I274" s="45"/>
      <c r="J274" s="43"/>
      <c r="K274" s="44"/>
    </row>
    <row r="275" spans="1:11" ht="19.5" customHeight="1" thickBot="1">
      <c r="A275" s="1358"/>
      <c r="B275" s="804" t="s">
        <v>142</v>
      </c>
      <c r="C275" s="843">
        <f>SUM(C271:C274)</f>
        <v>1</v>
      </c>
      <c r="D275" s="844"/>
      <c r="E275" s="845">
        <f>SUM(E271:E274)</f>
        <v>130</v>
      </c>
      <c r="F275" s="843">
        <f>SUM(F271:F274)</f>
        <v>1</v>
      </c>
      <c r="G275" s="844"/>
      <c r="H275" s="845">
        <f>SUM(H271:H274)</f>
        <v>135</v>
      </c>
      <c r="I275" s="843">
        <f>SUM(I271:I274)</f>
        <v>1</v>
      </c>
      <c r="J275" s="844"/>
      <c r="K275" s="845">
        <f>SUM(K271:K274)</f>
        <v>140</v>
      </c>
    </row>
    <row r="276" spans="1:11" ht="19.5" customHeight="1" thickBot="1">
      <c r="A276" s="7"/>
      <c r="B276" s="8"/>
      <c r="C276" s="9"/>
      <c r="D276" s="9"/>
      <c r="E276" s="9"/>
      <c r="F276" s="9"/>
      <c r="G276" s="9"/>
      <c r="H276" s="9"/>
      <c r="I276" s="9"/>
      <c r="J276" s="9"/>
      <c r="K276" s="10"/>
    </row>
    <row r="277" spans="1:11" ht="19.5" customHeight="1" hidden="1">
      <c r="A277" s="1356" t="s">
        <v>606</v>
      </c>
      <c r="B277" s="808"/>
      <c r="C277" s="42"/>
      <c r="D277" s="40"/>
      <c r="E277" s="41"/>
      <c r="F277" s="42"/>
      <c r="G277" s="40"/>
      <c r="H277" s="41"/>
      <c r="I277" s="42"/>
      <c r="J277" s="40"/>
      <c r="K277" s="41"/>
    </row>
    <row r="278" spans="1:11" ht="19.5" customHeight="1" hidden="1">
      <c r="A278" s="1357"/>
      <c r="B278" s="51"/>
      <c r="C278" s="66"/>
      <c r="D278" s="67"/>
      <c r="E278" s="68"/>
      <c r="F278" s="66"/>
      <c r="G278" s="67"/>
      <c r="H278" s="68"/>
      <c r="I278" s="66"/>
      <c r="J278" s="67"/>
      <c r="K278" s="68"/>
    </row>
    <row r="279" spans="1:11" ht="19.5" customHeight="1" hidden="1">
      <c r="A279" s="1357"/>
      <c r="B279" s="51"/>
      <c r="C279" s="45"/>
      <c r="D279" s="43"/>
      <c r="E279" s="44"/>
      <c r="F279" s="45"/>
      <c r="G279" s="43"/>
      <c r="H279" s="44"/>
      <c r="I279" s="45"/>
      <c r="J279" s="43"/>
      <c r="K279" s="44"/>
    </row>
    <row r="280" spans="1:11" ht="19.5" customHeight="1" hidden="1">
      <c r="A280" s="1357"/>
      <c r="B280" s="49"/>
      <c r="C280" s="45"/>
      <c r="D280" s="43"/>
      <c r="E280" s="44"/>
      <c r="F280" s="45"/>
      <c r="G280" s="43"/>
      <c r="H280" s="44"/>
      <c r="I280" s="45"/>
      <c r="J280" s="43"/>
      <c r="K280" s="44"/>
    </row>
    <row r="281" spans="1:11" ht="19.5" customHeight="1" hidden="1">
      <c r="A281" s="1357"/>
      <c r="B281" s="50"/>
      <c r="C281" s="46"/>
      <c r="D281" s="47"/>
      <c r="E281" s="48"/>
      <c r="F281" s="45"/>
      <c r="G281" s="43"/>
      <c r="H281" s="44"/>
      <c r="I281" s="45"/>
      <c r="J281" s="43"/>
      <c r="K281" s="44"/>
    </row>
    <row r="282" spans="1:11" ht="18" customHeight="1" hidden="1">
      <c r="A282" s="1358"/>
      <c r="B282" s="27" t="s">
        <v>142</v>
      </c>
      <c r="C282" s="52">
        <f>SUM(C277:C281)</f>
        <v>0</v>
      </c>
      <c r="D282" s="53"/>
      <c r="E282" s="809">
        <f>SUM(E277:E281)</f>
        <v>0</v>
      </c>
      <c r="F282" s="52">
        <f>SUM(F277:F281)</f>
        <v>0</v>
      </c>
      <c r="G282" s="53"/>
      <c r="H282" s="809">
        <f>SUM(H277:H281)</f>
        <v>0</v>
      </c>
      <c r="I282" s="52">
        <f>SUM(I277:I281)</f>
        <v>0</v>
      </c>
      <c r="J282" s="53"/>
      <c r="K282" s="809">
        <f>SUM(K277:K281)</f>
        <v>0</v>
      </c>
    </row>
    <row r="283" spans="1:11" ht="19.5" customHeight="1" hidden="1">
      <c r="A283" s="7"/>
      <c r="B283" s="8"/>
      <c r="C283" s="9"/>
      <c r="D283" s="9"/>
      <c r="E283" s="9"/>
      <c r="F283" s="9"/>
      <c r="G283" s="9"/>
      <c r="H283" s="9"/>
      <c r="I283" s="9"/>
      <c r="J283" s="9"/>
      <c r="K283" s="10"/>
    </row>
    <row r="284" spans="1:11" ht="19.5" customHeight="1" hidden="1">
      <c r="A284" s="1356" t="s">
        <v>607</v>
      </c>
      <c r="B284" s="808"/>
      <c r="C284" s="42"/>
      <c r="D284" s="40"/>
      <c r="E284" s="41"/>
      <c r="F284" s="42"/>
      <c r="G284" s="40"/>
      <c r="H284" s="41"/>
      <c r="I284" s="42"/>
      <c r="J284" s="40"/>
      <c r="K284" s="41"/>
    </row>
    <row r="285" spans="1:11" ht="19.5" customHeight="1" hidden="1">
      <c r="A285" s="1357"/>
      <c r="B285" s="51"/>
      <c r="C285" s="66"/>
      <c r="D285" s="67"/>
      <c r="E285" s="68"/>
      <c r="F285" s="66"/>
      <c r="G285" s="67"/>
      <c r="H285" s="68"/>
      <c r="I285" s="66"/>
      <c r="J285" s="67"/>
      <c r="K285" s="68"/>
    </row>
    <row r="286" spans="1:11" ht="19.5" customHeight="1" hidden="1">
      <c r="A286" s="1357"/>
      <c r="B286" s="51"/>
      <c r="C286" s="66"/>
      <c r="D286" s="67"/>
      <c r="E286" s="68"/>
      <c r="F286" s="66"/>
      <c r="G286" s="67"/>
      <c r="H286" s="68"/>
      <c r="I286" s="66"/>
      <c r="J286" s="67"/>
      <c r="K286" s="68"/>
    </row>
    <row r="287" spans="1:11" ht="19.5" customHeight="1" hidden="1">
      <c r="A287" s="1357"/>
      <c r="B287" s="49"/>
      <c r="C287" s="45"/>
      <c r="D287" s="43"/>
      <c r="E287" s="44"/>
      <c r="F287" s="45"/>
      <c r="G287" s="43"/>
      <c r="H287" s="44"/>
      <c r="I287" s="45"/>
      <c r="J287" s="43"/>
      <c r="K287" s="44"/>
    </row>
    <row r="288" spans="1:11" ht="19.5" customHeight="1" hidden="1">
      <c r="A288" s="1357"/>
      <c r="B288" s="50"/>
      <c r="C288" s="46"/>
      <c r="D288" s="47"/>
      <c r="E288" s="48"/>
      <c r="F288" s="45"/>
      <c r="G288" s="43"/>
      <c r="H288" s="44"/>
      <c r="I288" s="45"/>
      <c r="J288" s="43"/>
      <c r="K288" s="44"/>
    </row>
    <row r="289" spans="1:11" ht="19.5" customHeight="1" hidden="1">
      <c r="A289" s="1358"/>
      <c r="B289" s="27" t="s">
        <v>142</v>
      </c>
      <c r="C289" s="52">
        <f>SUM(C284:C288)</f>
        <v>0</v>
      </c>
      <c r="D289" s="53"/>
      <c r="E289" s="809">
        <f>SUM(E284:E288)</f>
        <v>0</v>
      </c>
      <c r="F289" s="52">
        <f>SUM(F284:F288)</f>
        <v>0</v>
      </c>
      <c r="G289" s="53"/>
      <c r="H289" s="809">
        <f>SUM(H284:H288)</f>
        <v>0</v>
      </c>
      <c r="I289" s="52">
        <f>SUM(I284:I288)</f>
        <v>0</v>
      </c>
      <c r="J289" s="53"/>
      <c r="K289" s="809">
        <f>SUM(K284:K288)</f>
        <v>0</v>
      </c>
    </row>
    <row r="290" spans="1:11" ht="19.5" customHeight="1" hidden="1">
      <c r="A290" s="7"/>
      <c r="B290" s="8"/>
      <c r="C290" s="9"/>
      <c r="D290" s="9"/>
      <c r="E290" s="9"/>
      <c r="F290" s="9"/>
      <c r="G290" s="9"/>
      <c r="H290" s="9"/>
      <c r="I290" s="9"/>
      <c r="J290" s="9"/>
      <c r="K290" s="10"/>
    </row>
    <row r="291" spans="1:11" ht="19.5" customHeight="1">
      <c r="A291" s="1356" t="s">
        <v>608</v>
      </c>
      <c r="B291" s="808" t="s">
        <v>609</v>
      </c>
      <c r="C291" s="42">
        <v>1</v>
      </c>
      <c r="D291" s="40" t="s">
        <v>542</v>
      </c>
      <c r="E291" s="41">
        <v>50</v>
      </c>
      <c r="F291" s="42">
        <v>1</v>
      </c>
      <c r="G291" s="40" t="s">
        <v>542</v>
      </c>
      <c r="H291" s="41">
        <v>55</v>
      </c>
      <c r="I291" s="42">
        <v>1</v>
      </c>
      <c r="J291" s="40" t="s">
        <v>542</v>
      </c>
      <c r="K291" s="41">
        <v>60</v>
      </c>
    </row>
    <row r="292" spans="1:11" ht="19.5" customHeight="1">
      <c r="A292" s="1357"/>
      <c r="B292" s="51"/>
      <c r="C292" s="66"/>
      <c r="D292" s="67"/>
      <c r="E292" s="68"/>
      <c r="F292" s="66"/>
      <c r="G292" s="67"/>
      <c r="H292" s="68"/>
      <c r="I292" s="66"/>
      <c r="J292" s="67"/>
      <c r="K292" s="68"/>
    </row>
    <row r="293" spans="1:11" ht="19.5" customHeight="1" hidden="1">
      <c r="A293" s="1357"/>
      <c r="B293" s="51"/>
      <c r="C293" s="45"/>
      <c r="D293" s="43"/>
      <c r="E293" s="44"/>
      <c r="F293" s="45"/>
      <c r="G293" s="43"/>
      <c r="H293" s="44"/>
      <c r="I293" s="45"/>
      <c r="J293" s="43"/>
      <c r="K293" s="44"/>
    </row>
    <row r="294" spans="1:11" ht="19.5" customHeight="1" hidden="1">
      <c r="A294" s="1357"/>
      <c r="B294" s="49"/>
      <c r="C294" s="45"/>
      <c r="D294" s="43"/>
      <c r="E294" s="44"/>
      <c r="F294" s="45"/>
      <c r="G294" s="43"/>
      <c r="H294" s="44"/>
      <c r="I294" s="45"/>
      <c r="J294" s="43"/>
      <c r="K294" s="44"/>
    </row>
    <row r="295" spans="1:11" ht="19.5" customHeight="1" thickBot="1">
      <c r="A295" s="1357"/>
      <c r="B295" s="50"/>
      <c r="C295" s="46"/>
      <c r="D295" s="47"/>
      <c r="E295" s="48"/>
      <c r="F295" s="45"/>
      <c r="G295" s="43"/>
      <c r="H295" s="44"/>
      <c r="I295" s="45"/>
      <c r="J295" s="43"/>
      <c r="K295" s="44"/>
    </row>
    <row r="296" spans="1:11" ht="19.5" customHeight="1" thickBot="1">
      <c r="A296" s="1358"/>
      <c r="B296" s="27" t="s">
        <v>142</v>
      </c>
      <c r="C296" s="52">
        <f>SUM(C291:C295)</f>
        <v>1</v>
      </c>
      <c r="D296" s="53"/>
      <c r="E296" s="809">
        <f>SUM(E291:E295)</f>
        <v>50</v>
      </c>
      <c r="F296" s="52">
        <f>SUM(F291:F295)</f>
        <v>1</v>
      </c>
      <c r="G296" s="53"/>
      <c r="H296" s="809">
        <f>SUM(H291:H295)</f>
        <v>55</v>
      </c>
      <c r="I296" s="52">
        <f>SUM(I291:I295)</f>
        <v>1</v>
      </c>
      <c r="J296" s="53"/>
      <c r="K296" s="809">
        <f>SUM(K291:K295)</f>
        <v>60</v>
      </c>
    </row>
    <row r="297" spans="1:11" ht="19.5" customHeight="1" thickBot="1">
      <c r="A297" s="7"/>
      <c r="B297" s="8"/>
      <c r="C297" s="9"/>
      <c r="D297" s="9"/>
      <c r="E297" s="9"/>
      <c r="F297" s="9"/>
      <c r="G297" s="9"/>
      <c r="H297" s="9"/>
      <c r="I297" s="9"/>
      <c r="J297" s="9"/>
      <c r="K297" s="10"/>
    </row>
    <row r="298" spans="1:11" ht="19.5" customHeight="1" thickBot="1">
      <c r="A298" s="1356" t="s">
        <v>610</v>
      </c>
      <c r="B298" s="808"/>
      <c r="C298" s="42"/>
      <c r="D298" s="40"/>
      <c r="E298" s="41"/>
      <c r="F298" s="42"/>
      <c r="G298" s="40"/>
      <c r="H298" s="41"/>
      <c r="I298" s="42"/>
      <c r="J298" s="40"/>
      <c r="K298" s="41"/>
    </row>
    <row r="299" spans="1:11" ht="19.5" customHeight="1" hidden="1">
      <c r="A299" s="1357"/>
      <c r="B299" s="51"/>
      <c r="C299" s="45"/>
      <c r="D299" s="43"/>
      <c r="E299" s="44"/>
      <c r="F299" s="45"/>
      <c r="G299" s="43"/>
      <c r="H299" s="44"/>
      <c r="I299" s="45"/>
      <c r="J299" s="43"/>
      <c r="K299" s="44"/>
    </row>
    <row r="300" spans="1:11" ht="30" customHeight="1" hidden="1">
      <c r="A300" s="1357"/>
      <c r="B300" s="49"/>
      <c r="C300" s="45"/>
      <c r="D300" s="43"/>
      <c r="E300" s="44"/>
      <c r="F300" s="45"/>
      <c r="G300" s="43"/>
      <c r="H300" s="44"/>
      <c r="I300" s="45"/>
      <c r="J300" s="43"/>
      <c r="K300" s="44"/>
    </row>
    <row r="301" spans="1:11" ht="25.5" customHeight="1" hidden="1">
      <c r="A301" s="1357"/>
      <c r="B301" s="49"/>
      <c r="C301" s="45"/>
      <c r="D301" s="43"/>
      <c r="E301" s="44"/>
      <c r="F301" s="45"/>
      <c r="G301" s="43"/>
      <c r="H301" s="44"/>
      <c r="I301" s="45"/>
      <c r="J301" s="43"/>
      <c r="K301" s="44"/>
    </row>
    <row r="302" spans="1:11" ht="32.25" customHeight="1" hidden="1">
      <c r="A302" s="1357"/>
      <c r="B302" s="50"/>
      <c r="C302" s="46"/>
      <c r="D302" s="47"/>
      <c r="E302" s="48"/>
      <c r="F302" s="45"/>
      <c r="G302" s="43"/>
      <c r="H302" s="44"/>
      <c r="I302" s="45"/>
      <c r="J302" s="43"/>
      <c r="K302" s="44"/>
    </row>
    <row r="303" spans="1:11" ht="26.25" customHeight="1" thickBot="1">
      <c r="A303" s="1358"/>
      <c r="B303" s="813" t="s">
        <v>142</v>
      </c>
      <c r="C303" s="830">
        <f>SUM(C298:C302)</f>
        <v>0</v>
      </c>
      <c r="D303" s="831"/>
      <c r="E303" s="832">
        <f>SUM(E298:E302)</f>
        <v>0</v>
      </c>
      <c r="F303" s="830">
        <f>SUM(F298:F302)</f>
        <v>0</v>
      </c>
      <c r="G303" s="831"/>
      <c r="H303" s="832">
        <f>SUM(H298:H302)</f>
        <v>0</v>
      </c>
      <c r="I303" s="830">
        <f>SUM(I298:I302)</f>
        <v>0</v>
      </c>
      <c r="J303" s="831"/>
      <c r="K303" s="832">
        <f>SUM(K298:K302)</f>
        <v>0</v>
      </c>
    </row>
    <row r="304" spans="1:11" ht="33.75" customHeight="1" thickBot="1">
      <c r="A304" s="1379" t="s">
        <v>611</v>
      </c>
      <c r="B304" s="1380" t="s">
        <v>43</v>
      </c>
      <c r="C304" s="817">
        <f>C269+C275+C282+C289+C296+C303</f>
        <v>2</v>
      </c>
      <c r="D304" s="841"/>
      <c r="E304" s="842">
        <f>E269+E275+E282+E289+E296+E303</f>
        <v>180</v>
      </c>
      <c r="F304" s="817">
        <f>F269+F275+F282+F289+F296+F303</f>
        <v>2</v>
      </c>
      <c r="G304" s="841"/>
      <c r="H304" s="842">
        <f>H269+H275+H282+H289+H296+H303</f>
        <v>190</v>
      </c>
      <c r="I304" s="817">
        <f>I269+I275+I282+I289+I296+I303</f>
        <v>2</v>
      </c>
      <c r="J304" s="841"/>
      <c r="K304" s="842">
        <f>K269+K275+K282+K289+K296+K303</f>
        <v>200</v>
      </c>
    </row>
    <row r="305" spans="1:11" ht="19.5" customHeight="1" thickBot="1">
      <c r="A305" s="7"/>
      <c r="B305" s="8"/>
      <c r="C305" s="9"/>
      <c r="D305" s="9"/>
      <c r="E305" s="9"/>
      <c r="F305" s="9"/>
      <c r="G305" s="9"/>
      <c r="H305" s="9"/>
      <c r="I305" s="9"/>
      <c r="J305" s="9"/>
      <c r="K305" s="10"/>
    </row>
    <row r="306" spans="1:11" ht="19.5" customHeight="1" hidden="1">
      <c r="A306" s="1376" t="s">
        <v>612</v>
      </c>
      <c r="B306" s="1377"/>
      <c r="C306" s="1377"/>
      <c r="D306" s="1377"/>
      <c r="E306" s="1377"/>
      <c r="F306" s="1377"/>
      <c r="G306" s="1377"/>
      <c r="H306" s="1377"/>
      <c r="I306" s="1377"/>
      <c r="J306" s="1377"/>
      <c r="K306" s="1378"/>
    </row>
    <row r="307" spans="1:11" ht="19.5" customHeight="1" hidden="1">
      <c r="A307" s="1356" t="s">
        <v>613</v>
      </c>
      <c r="B307" s="808"/>
      <c r="C307" s="42"/>
      <c r="D307" s="40"/>
      <c r="E307" s="41"/>
      <c r="F307" s="42"/>
      <c r="G307" s="40"/>
      <c r="H307" s="41"/>
      <c r="I307" s="42"/>
      <c r="J307" s="40"/>
      <c r="K307" s="41"/>
    </row>
    <row r="308" spans="1:11" ht="19.5" customHeight="1" hidden="1">
      <c r="A308" s="1357"/>
      <c r="B308" s="51"/>
      <c r="C308" s="45"/>
      <c r="D308" s="43"/>
      <c r="E308" s="44"/>
      <c r="F308" s="45"/>
      <c r="G308" s="43"/>
      <c r="H308" s="44"/>
      <c r="I308" s="45"/>
      <c r="J308" s="43"/>
      <c r="K308" s="44"/>
    </row>
    <row r="309" spans="1:11" ht="19.5" customHeight="1" hidden="1">
      <c r="A309" s="1357"/>
      <c r="B309" s="49"/>
      <c r="C309" s="45"/>
      <c r="D309" s="43"/>
      <c r="E309" s="44"/>
      <c r="F309" s="45"/>
      <c r="G309" s="43"/>
      <c r="H309" s="44"/>
      <c r="I309" s="45"/>
      <c r="J309" s="43"/>
      <c r="K309" s="44"/>
    </row>
    <row r="310" spans="1:11" ht="19.5" customHeight="1" hidden="1">
      <c r="A310" s="1357"/>
      <c r="B310" s="49"/>
      <c r="C310" s="45"/>
      <c r="D310" s="43"/>
      <c r="E310" s="44"/>
      <c r="F310" s="45"/>
      <c r="G310" s="43"/>
      <c r="H310" s="44"/>
      <c r="I310" s="45"/>
      <c r="J310" s="43"/>
      <c r="K310" s="44"/>
    </row>
    <row r="311" spans="1:11" ht="29.25" customHeight="1" hidden="1">
      <c r="A311" s="1357"/>
      <c r="B311" s="50"/>
      <c r="C311" s="46"/>
      <c r="D311" s="47"/>
      <c r="E311" s="48"/>
      <c r="F311" s="45"/>
      <c r="G311" s="43"/>
      <c r="H311" s="44"/>
      <c r="I311" s="45"/>
      <c r="J311" s="43"/>
      <c r="K311" s="44"/>
    </row>
    <row r="312" spans="1:11" ht="27" customHeight="1" hidden="1">
      <c r="A312" s="1358"/>
      <c r="B312" s="27" t="s">
        <v>142</v>
      </c>
      <c r="C312" s="52">
        <f>SUM(C307:C311)</f>
        <v>0</v>
      </c>
      <c r="D312" s="53"/>
      <c r="E312" s="809">
        <f>SUM(E307:E311)</f>
        <v>0</v>
      </c>
      <c r="F312" s="52">
        <f>SUM(F307:F311)</f>
        <v>0</v>
      </c>
      <c r="G312" s="53"/>
      <c r="H312" s="809">
        <f>SUM(H307:H311)</f>
        <v>0</v>
      </c>
      <c r="I312" s="52">
        <f>SUM(I307:I311)</f>
        <v>0</v>
      </c>
      <c r="J312" s="53"/>
      <c r="K312" s="809">
        <f>SUM(K307:K311)</f>
        <v>0</v>
      </c>
    </row>
    <row r="313" spans="1:11" ht="19.5" customHeight="1" hidden="1">
      <c r="A313" s="7"/>
      <c r="B313" s="8"/>
      <c r="C313" s="9"/>
      <c r="D313" s="9"/>
      <c r="E313" s="9"/>
      <c r="F313" s="9"/>
      <c r="G313" s="9"/>
      <c r="H313" s="9"/>
      <c r="I313" s="9"/>
      <c r="J313" s="9"/>
      <c r="K313" s="10"/>
    </row>
    <row r="314" spans="1:11" ht="19.5" customHeight="1" hidden="1">
      <c r="A314" s="1356" t="s">
        <v>614</v>
      </c>
      <c r="B314" s="808"/>
      <c r="C314" s="42"/>
      <c r="D314" s="40"/>
      <c r="E314" s="41"/>
      <c r="F314" s="42"/>
      <c r="G314" s="40"/>
      <c r="H314" s="41"/>
      <c r="I314" s="42"/>
      <c r="J314" s="40"/>
      <c r="K314" s="41"/>
    </row>
    <row r="315" spans="1:11" ht="35.25" customHeight="1" hidden="1">
      <c r="A315" s="1357"/>
      <c r="B315" s="51"/>
      <c r="C315" s="45"/>
      <c r="D315" s="43"/>
      <c r="E315" s="44"/>
      <c r="F315" s="45"/>
      <c r="G315" s="43"/>
      <c r="H315" s="44"/>
      <c r="I315" s="45"/>
      <c r="J315" s="43"/>
      <c r="K315" s="44"/>
    </row>
    <row r="316" spans="1:11" ht="19.5" customHeight="1" hidden="1">
      <c r="A316" s="1357"/>
      <c r="B316" s="49"/>
      <c r="C316" s="45"/>
      <c r="D316" s="43"/>
      <c r="E316" s="44"/>
      <c r="F316" s="45"/>
      <c r="G316" s="43"/>
      <c r="H316" s="44"/>
      <c r="I316" s="45"/>
      <c r="J316" s="43"/>
      <c r="K316" s="44"/>
    </row>
    <row r="317" spans="1:11" ht="19.5" customHeight="1" hidden="1">
      <c r="A317" s="1357"/>
      <c r="B317" s="49"/>
      <c r="C317" s="45"/>
      <c r="D317" s="43"/>
      <c r="E317" s="44"/>
      <c r="F317" s="45"/>
      <c r="G317" s="43"/>
      <c r="H317" s="44"/>
      <c r="I317" s="45"/>
      <c r="J317" s="43"/>
      <c r="K317" s="44"/>
    </row>
    <row r="318" spans="1:11" ht="19.5" customHeight="1" hidden="1">
      <c r="A318" s="1357"/>
      <c r="B318" s="50"/>
      <c r="C318" s="46"/>
      <c r="D318" s="47"/>
      <c r="E318" s="48"/>
      <c r="F318" s="45"/>
      <c r="G318" s="43"/>
      <c r="H318" s="44"/>
      <c r="I318" s="45"/>
      <c r="J318" s="43"/>
      <c r="K318" s="44"/>
    </row>
    <row r="319" spans="1:11" ht="19.5" customHeight="1" hidden="1">
      <c r="A319" s="1358"/>
      <c r="B319" s="27" t="s">
        <v>142</v>
      </c>
      <c r="C319" s="52">
        <f>SUM(C314:C318)</f>
        <v>0</v>
      </c>
      <c r="D319" s="53"/>
      <c r="E319" s="809">
        <f>SUM(E314:E318)</f>
        <v>0</v>
      </c>
      <c r="F319" s="52">
        <f>SUM(F314:F318)</f>
        <v>0</v>
      </c>
      <c r="G319" s="53"/>
      <c r="H319" s="809">
        <f>SUM(H314:H318)</f>
        <v>0</v>
      </c>
      <c r="I319" s="52">
        <f>SUM(I314:I318)</f>
        <v>0</v>
      </c>
      <c r="J319" s="53"/>
      <c r="K319" s="809">
        <f>SUM(K314:K318)</f>
        <v>0</v>
      </c>
    </row>
    <row r="320" spans="1:11" ht="19.5" customHeight="1" hidden="1">
      <c r="A320" s="1374" t="s">
        <v>615</v>
      </c>
      <c r="B320" s="1375" t="s">
        <v>43</v>
      </c>
      <c r="C320" s="59">
        <f>C312+C319</f>
        <v>0</v>
      </c>
      <c r="D320" s="60"/>
      <c r="E320" s="62">
        <f>E312+E319</f>
        <v>0</v>
      </c>
      <c r="F320" s="59">
        <f>F312+F319</f>
        <v>0</v>
      </c>
      <c r="G320" s="60"/>
      <c r="H320" s="62">
        <f>H312+H319</f>
        <v>0</v>
      </c>
      <c r="I320" s="59">
        <f>I312+I319</f>
        <v>0</v>
      </c>
      <c r="J320" s="60"/>
      <c r="K320" s="62">
        <f>K312+K319</f>
        <v>0</v>
      </c>
    </row>
    <row r="321" spans="1:11" ht="19.5" customHeight="1" hidden="1">
      <c r="A321" s="7"/>
      <c r="B321" s="8"/>
      <c r="C321" s="9"/>
      <c r="D321" s="9"/>
      <c r="E321" s="9"/>
      <c r="F321" s="9"/>
      <c r="G321" s="9"/>
      <c r="H321" s="9"/>
      <c r="I321" s="9"/>
      <c r="J321" s="9"/>
      <c r="K321" s="10"/>
    </row>
    <row r="322" spans="1:11" ht="30.75" customHeight="1" thickBot="1">
      <c r="A322" s="1376" t="s">
        <v>616</v>
      </c>
      <c r="B322" s="1377"/>
      <c r="C322" s="1377"/>
      <c r="D322" s="1377"/>
      <c r="E322" s="1377"/>
      <c r="F322" s="1377"/>
      <c r="G322" s="1377"/>
      <c r="H322" s="1377"/>
      <c r="I322" s="1377"/>
      <c r="J322" s="1377"/>
      <c r="K322" s="1378"/>
    </row>
    <row r="323" spans="1:11" ht="19.5" customHeight="1">
      <c r="A323" s="1356" t="s">
        <v>617</v>
      </c>
      <c r="B323" s="51" t="s">
        <v>618</v>
      </c>
      <c r="C323" s="42">
        <v>1</v>
      </c>
      <c r="D323" s="40" t="s">
        <v>542</v>
      </c>
      <c r="E323" s="41">
        <v>50</v>
      </c>
      <c r="F323" s="42">
        <v>1</v>
      </c>
      <c r="G323" s="40" t="s">
        <v>542</v>
      </c>
      <c r="H323" s="41">
        <v>55</v>
      </c>
      <c r="I323" s="42">
        <v>1</v>
      </c>
      <c r="J323" s="40" t="s">
        <v>542</v>
      </c>
      <c r="K323" s="41">
        <v>60</v>
      </c>
    </row>
    <row r="324" spans="1:11" ht="19.5" customHeight="1" thickBot="1">
      <c r="A324" s="1357"/>
      <c r="B324" s="51"/>
      <c r="C324" s="45"/>
      <c r="D324" s="43"/>
      <c r="E324" s="44"/>
      <c r="F324" s="45"/>
      <c r="G324" s="43"/>
      <c r="H324" s="44"/>
      <c r="I324" s="45"/>
      <c r="J324" s="43"/>
      <c r="K324" s="44"/>
    </row>
    <row r="325" spans="1:11" ht="19.5" customHeight="1" hidden="1">
      <c r="A325" s="1357"/>
      <c r="B325" s="51"/>
      <c r="C325" s="45"/>
      <c r="D325" s="43"/>
      <c r="E325" s="44"/>
      <c r="F325" s="45"/>
      <c r="G325" s="43"/>
      <c r="H325" s="44"/>
      <c r="I325" s="45"/>
      <c r="J325" s="43"/>
      <c r="K325" s="44"/>
    </row>
    <row r="326" spans="1:11" ht="19.5" customHeight="1" hidden="1">
      <c r="A326" s="1357"/>
      <c r="B326" s="49"/>
      <c r="C326" s="45"/>
      <c r="D326" s="43"/>
      <c r="E326" s="44"/>
      <c r="F326" s="45"/>
      <c r="G326" s="43"/>
      <c r="H326" s="44"/>
      <c r="I326" s="45"/>
      <c r="J326" s="43"/>
      <c r="K326" s="44"/>
    </row>
    <row r="327" spans="1:11" ht="27" customHeight="1" hidden="1">
      <c r="A327" s="1357"/>
      <c r="B327" s="50"/>
      <c r="C327" s="46"/>
      <c r="D327" s="47"/>
      <c r="E327" s="48"/>
      <c r="F327" s="45"/>
      <c r="G327" s="43"/>
      <c r="H327" s="44"/>
      <c r="I327" s="45"/>
      <c r="J327" s="43"/>
      <c r="K327" s="44"/>
    </row>
    <row r="328" spans="1:11" ht="21" customHeight="1" thickBot="1">
      <c r="A328" s="1358"/>
      <c r="B328" s="846" t="s">
        <v>142</v>
      </c>
      <c r="C328" s="847">
        <f>SUM(C323:C327)</f>
        <v>1</v>
      </c>
      <c r="D328" s="848"/>
      <c r="E328" s="849">
        <f>SUM(E323:E327)</f>
        <v>50</v>
      </c>
      <c r="F328" s="847">
        <f>SUM(F323:F327)</f>
        <v>1</v>
      </c>
      <c r="G328" s="848"/>
      <c r="H328" s="849">
        <f>SUM(H323:H327)</f>
        <v>55</v>
      </c>
      <c r="I328" s="847">
        <f>SUM(I323:I327)</f>
        <v>1</v>
      </c>
      <c r="J328" s="848"/>
      <c r="K328" s="849">
        <f>SUM(K323:K327)</f>
        <v>60</v>
      </c>
    </row>
    <row r="329" spans="1:11" ht="30" customHeight="1" hidden="1">
      <c r="A329" s="7"/>
      <c r="B329" s="8"/>
      <c r="C329" s="9"/>
      <c r="D329" s="9"/>
      <c r="E329" s="9"/>
      <c r="F329" s="9"/>
      <c r="G329" s="9"/>
      <c r="H329" s="9"/>
      <c r="I329" s="9"/>
      <c r="J329" s="9"/>
      <c r="K329" s="10"/>
    </row>
    <row r="330" spans="1:11" ht="39.75" customHeight="1" hidden="1">
      <c r="A330" s="1356" t="s">
        <v>619</v>
      </c>
      <c r="B330" s="808"/>
      <c r="C330" s="42"/>
      <c r="D330" s="40"/>
      <c r="E330" s="41"/>
      <c r="F330" s="42"/>
      <c r="G330" s="40"/>
      <c r="H330" s="41"/>
      <c r="I330" s="42"/>
      <c r="J330" s="40"/>
      <c r="K330" s="41"/>
    </row>
    <row r="331" spans="1:11" ht="37.5" customHeight="1" hidden="1">
      <c r="A331" s="1357"/>
      <c r="B331" s="51"/>
      <c r="C331" s="45"/>
      <c r="D331" s="43"/>
      <c r="E331" s="44"/>
      <c r="F331" s="45"/>
      <c r="G331" s="43"/>
      <c r="H331" s="44"/>
      <c r="I331" s="45"/>
      <c r="J331" s="43"/>
      <c r="K331" s="44"/>
    </row>
    <row r="332" spans="1:11" ht="30" customHeight="1" hidden="1">
      <c r="A332" s="1357"/>
      <c r="B332" s="51"/>
      <c r="C332" s="45"/>
      <c r="D332" s="43"/>
      <c r="E332" s="44"/>
      <c r="F332" s="45"/>
      <c r="G332" s="43"/>
      <c r="H332" s="44"/>
      <c r="I332" s="45"/>
      <c r="J332" s="43"/>
      <c r="K332" s="44"/>
    </row>
    <row r="333" spans="1:11" ht="28.5" customHeight="1" hidden="1">
      <c r="A333" s="1357"/>
      <c r="B333" s="49"/>
      <c r="C333" s="45"/>
      <c r="D333" s="43"/>
      <c r="E333" s="44"/>
      <c r="F333" s="45"/>
      <c r="G333" s="43"/>
      <c r="H333" s="44"/>
      <c r="I333" s="45"/>
      <c r="J333" s="43"/>
      <c r="K333" s="44"/>
    </row>
    <row r="334" spans="1:11" ht="33" customHeight="1" hidden="1">
      <c r="A334" s="1357"/>
      <c r="B334" s="50"/>
      <c r="C334" s="46"/>
      <c r="D334" s="47"/>
      <c r="E334" s="48"/>
      <c r="F334" s="45"/>
      <c r="G334" s="43"/>
      <c r="H334" s="44"/>
      <c r="I334" s="45"/>
      <c r="J334" s="43"/>
      <c r="K334" s="44"/>
    </row>
    <row r="335" spans="1:11" ht="18" customHeight="1" hidden="1">
      <c r="A335" s="1358"/>
      <c r="B335" s="27" t="s">
        <v>142</v>
      </c>
      <c r="C335" s="52">
        <f>SUM(C330:C334)</f>
        <v>0</v>
      </c>
      <c r="D335" s="53"/>
      <c r="E335" s="809">
        <f>SUM(E330:E334)</f>
        <v>0</v>
      </c>
      <c r="F335" s="52">
        <f>SUM(F330:F334)</f>
        <v>0</v>
      </c>
      <c r="G335" s="53"/>
      <c r="H335" s="809">
        <f>SUM(H330:H334)</f>
        <v>0</v>
      </c>
      <c r="I335" s="52">
        <f>SUM(I330:I334)</f>
        <v>0</v>
      </c>
      <c r="J335" s="53"/>
      <c r="K335" s="809">
        <f>SUM(K330:K334)</f>
        <v>0</v>
      </c>
    </row>
    <row r="336" spans="1:11" ht="21" customHeight="1" thickBot="1">
      <c r="A336" s="7"/>
      <c r="B336" s="8"/>
      <c r="C336" s="9"/>
      <c r="D336" s="9"/>
      <c r="E336" s="9"/>
      <c r="F336" s="9"/>
      <c r="G336" s="9"/>
      <c r="H336" s="9"/>
      <c r="I336" s="9"/>
      <c r="J336" s="9"/>
      <c r="K336" s="10"/>
    </row>
    <row r="337" spans="1:11" ht="34.5" customHeight="1" hidden="1">
      <c r="A337" s="1356" t="s">
        <v>620</v>
      </c>
      <c r="B337" s="808"/>
      <c r="C337" s="42"/>
      <c r="D337" s="40"/>
      <c r="E337" s="850"/>
      <c r="F337" s="42"/>
      <c r="G337" s="40"/>
      <c r="H337" s="41"/>
      <c r="I337" s="42"/>
      <c r="J337" s="40"/>
      <c r="K337" s="41"/>
    </row>
    <row r="338" spans="1:11" ht="35.25" customHeight="1" hidden="1">
      <c r="A338" s="1357"/>
      <c r="B338" s="51"/>
      <c r="C338" s="45"/>
      <c r="D338" s="43"/>
      <c r="E338" s="44"/>
      <c r="F338" s="45"/>
      <c r="G338" s="43"/>
      <c r="H338" s="44"/>
      <c r="I338" s="45"/>
      <c r="J338" s="43"/>
      <c r="K338" s="44"/>
    </row>
    <row r="339" spans="1:11" ht="19.5" customHeight="1" hidden="1">
      <c r="A339" s="1357"/>
      <c r="B339" s="51"/>
      <c r="C339" s="45"/>
      <c r="D339" s="43"/>
      <c r="E339" s="44"/>
      <c r="F339" s="45"/>
      <c r="G339" s="43"/>
      <c r="H339" s="44"/>
      <c r="I339" s="45"/>
      <c r="J339" s="43"/>
      <c r="K339" s="44"/>
    </row>
    <row r="340" spans="1:11" ht="44.25" customHeight="1" hidden="1">
      <c r="A340" s="1357"/>
      <c r="B340" s="49"/>
      <c r="C340" s="45"/>
      <c r="D340" s="43"/>
      <c r="E340" s="44"/>
      <c r="F340" s="45"/>
      <c r="G340" s="43"/>
      <c r="H340" s="44"/>
      <c r="I340" s="45"/>
      <c r="J340" s="43"/>
      <c r="K340" s="44"/>
    </row>
    <row r="341" spans="1:11" ht="19.5" customHeight="1" hidden="1">
      <c r="A341" s="1357"/>
      <c r="B341" s="50"/>
      <c r="C341" s="851"/>
      <c r="D341" s="852"/>
      <c r="E341" s="853"/>
      <c r="F341" s="45"/>
      <c r="G341" s="43"/>
      <c r="H341" s="44"/>
      <c r="I341" s="45"/>
      <c r="J341" s="43"/>
      <c r="K341" s="44"/>
    </row>
    <row r="342" spans="1:11" ht="19.5" customHeight="1" hidden="1">
      <c r="A342" s="1358"/>
      <c r="B342" s="27" t="s">
        <v>142</v>
      </c>
      <c r="C342" s="52">
        <f>SUM(C337:C341)</f>
        <v>0</v>
      </c>
      <c r="D342" s="53"/>
      <c r="E342" s="809">
        <f>SUM(E337:E341)</f>
        <v>0</v>
      </c>
      <c r="F342" s="52">
        <f>SUM(F337:F341)</f>
        <v>0</v>
      </c>
      <c r="G342" s="53"/>
      <c r="H342" s="809">
        <f>SUM(H337:H341)</f>
        <v>0</v>
      </c>
      <c r="I342" s="52">
        <f>SUM(I337:I341)</f>
        <v>0</v>
      </c>
      <c r="J342" s="53"/>
      <c r="K342" s="809">
        <f>SUM(K337:K341)</f>
        <v>0</v>
      </c>
    </row>
    <row r="343" spans="1:11" ht="19.5" customHeight="1" hidden="1">
      <c r="A343" s="7"/>
      <c r="B343" s="8"/>
      <c r="C343" s="9"/>
      <c r="D343" s="9"/>
      <c r="E343" s="9"/>
      <c r="F343" s="9"/>
      <c r="G343" s="9"/>
      <c r="H343" s="9"/>
      <c r="I343" s="9"/>
      <c r="J343" s="9"/>
      <c r="K343" s="10"/>
    </row>
    <row r="344" spans="1:11" ht="19.5" customHeight="1" hidden="1">
      <c r="A344" s="1356" t="s">
        <v>621</v>
      </c>
      <c r="B344" s="808"/>
      <c r="C344" s="42"/>
      <c r="D344" s="40"/>
      <c r="E344" s="41"/>
      <c r="F344" s="42"/>
      <c r="G344" s="40"/>
      <c r="H344" s="41"/>
      <c r="I344" s="42"/>
      <c r="J344" s="40"/>
      <c r="K344" s="41"/>
    </row>
    <row r="345" spans="1:11" ht="19.5" customHeight="1" hidden="1">
      <c r="A345" s="1357"/>
      <c r="B345" s="51"/>
      <c r="C345" s="45"/>
      <c r="D345" s="43"/>
      <c r="E345" s="44"/>
      <c r="F345" s="45"/>
      <c r="G345" s="43"/>
      <c r="H345" s="44"/>
      <c r="I345" s="45"/>
      <c r="J345" s="43"/>
      <c r="K345" s="44"/>
    </row>
    <row r="346" spans="1:11" ht="19.5" customHeight="1" hidden="1">
      <c r="A346" s="1357"/>
      <c r="B346" s="49"/>
      <c r="C346" s="45"/>
      <c r="D346" s="43"/>
      <c r="E346" s="44"/>
      <c r="F346" s="45"/>
      <c r="G346" s="43"/>
      <c r="H346" s="44"/>
      <c r="I346" s="45"/>
      <c r="J346" s="43"/>
      <c r="K346" s="44"/>
    </row>
    <row r="347" spans="1:11" ht="19.5" customHeight="1" hidden="1">
      <c r="A347" s="1357"/>
      <c r="B347" s="49"/>
      <c r="C347" s="45"/>
      <c r="D347" s="43"/>
      <c r="E347" s="44"/>
      <c r="F347" s="45"/>
      <c r="G347" s="43"/>
      <c r="H347" s="44"/>
      <c r="I347" s="45"/>
      <c r="J347" s="43"/>
      <c r="K347" s="44"/>
    </row>
    <row r="348" spans="1:11" ht="19.5" customHeight="1" hidden="1">
      <c r="A348" s="1357"/>
      <c r="B348" s="50"/>
      <c r="C348" s="46"/>
      <c r="D348" s="47"/>
      <c r="E348" s="48"/>
      <c r="F348" s="45"/>
      <c r="G348" s="43"/>
      <c r="H348" s="44"/>
      <c r="I348" s="45"/>
      <c r="J348" s="43"/>
      <c r="K348" s="44"/>
    </row>
    <row r="349" spans="1:11" ht="19.5" customHeight="1" hidden="1">
      <c r="A349" s="1358"/>
      <c r="B349" s="27" t="s">
        <v>142</v>
      </c>
      <c r="C349" s="52">
        <f>SUM(C344:C348)</f>
        <v>0</v>
      </c>
      <c r="D349" s="53"/>
      <c r="E349" s="809">
        <f>SUM(E344:E348)</f>
        <v>0</v>
      </c>
      <c r="F349" s="52">
        <f>SUM(F344:F348)</f>
        <v>0</v>
      </c>
      <c r="G349" s="53"/>
      <c r="H349" s="809">
        <f>SUM(H344:H348)</f>
        <v>0</v>
      </c>
      <c r="I349" s="52">
        <f>SUM(I344:I348)</f>
        <v>0</v>
      </c>
      <c r="J349" s="53"/>
      <c r="K349" s="809">
        <f>SUM(K344:K348)</f>
        <v>0</v>
      </c>
    </row>
    <row r="350" spans="1:11" ht="19.5" customHeight="1" hidden="1">
      <c r="A350" s="7"/>
      <c r="B350" s="8"/>
      <c r="C350" s="9"/>
      <c r="D350" s="9"/>
      <c r="E350" s="9"/>
      <c r="F350" s="9"/>
      <c r="G350" s="9"/>
      <c r="H350" s="9"/>
      <c r="I350" s="9"/>
      <c r="J350" s="9"/>
      <c r="K350" s="10"/>
    </row>
    <row r="351" spans="1:11" ht="19.5" customHeight="1" hidden="1">
      <c r="A351" s="1356" t="s">
        <v>622</v>
      </c>
      <c r="B351" s="808"/>
      <c r="C351" s="42"/>
      <c r="D351" s="40"/>
      <c r="E351" s="41"/>
      <c r="F351" s="42"/>
      <c r="G351" s="40"/>
      <c r="H351" s="41"/>
      <c r="I351" s="42"/>
      <c r="J351" s="40"/>
      <c r="K351" s="41"/>
    </row>
    <row r="352" spans="1:11" ht="19.5" customHeight="1" hidden="1">
      <c r="A352" s="1357"/>
      <c r="B352" s="49"/>
      <c r="C352" s="45"/>
      <c r="D352" s="43"/>
      <c r="E352" s="44"/>
      <c r="F352" s="45"/>
      <c r="G352" s="43"/>
      <c r="H352" s="44"/>
      <c r="I352" s="45"/>
      <c r="J352" s="43"/>
      <c r="K352" s="44"/>
    </row>
    <row r="353" spans="1:11" ht="19.5" customHeight="1" hidden="1">
      <c r="A353" s="1357"/>
      <c r="B353" s="49"/>
      <c r="C353" s="45"/>
      <c r="D353" s="43"/>
      <c r="E353" s="44"/>
      <c r="F353" s="45"/>
      <c r="G353" s="43"/>
      <c r="H353" s="44"/>
      <c r="I353" s="45"/>
      <c r="J353" s="43"/>
      <c r="K353" s="44"/>
    </row>
    <row r="354" spans="1:11" ht="19.5" customHeight="1" hidden="1">
      <c r="A354" s="1357"/>
      <c r="B354" s="49"/>
      <c r="C354" s="45"/>
      <c r="D354" s="43"/>
      <c r="E354" s="44"/>
      <c r="F354" s="45"/>
      <c r="G354" s="43"/>
      <c r="H354" s="44"/>
      <c r="I354" s="45"/>
      <c r="J354" s="43"/>
      <c r="K354" s="44"/>
    </row>
    <row r="355" spans="1:11" ht="13.5" hidden="1" thickBot="1">
      <c r="A355" s="1357"/>
      <c r="B355" s="50"/>
      <c r="C355" s="46"/>
      <c r="D355" s="47"/>
      <c r="E355" s="48"/>
      <c r="F355" s="45"/>
      <c r="G355" s="43"/>
      <c r="H355" s="44"/>
      <c r="I355" s="45"/>
      <c r="J355" s="43"/>
      <c r="K355" s="44"/>
    </row>
    <row r="356" spans="1:11" ht="13.5" customHeight="1" hidden="1">
      <c r="A356" s="1358"/>
      <c r="B356" s="27" t="s">
        <v>142</v>
      </c>
      <c r="C356" s="52">
        <f>SUM(C351:C355)</f>
        <v>0</v>
      </c>
      <c r="D356" s="53"/>
      <c r="E356" s="809">
        <f>SUM(E351:E355)</f>
        <v>0</v>
      </c>
      <c r="F356" s="52">
        <f>SUM(F351:F355)</f>
        <v>0</v>
      </c>
      <c r="G356" s="53"/>
      <c r="H356" s="809">
        <f>SUM(H351:H355)</f>
        <v>0</v>
      </c>
      <c r="I356" s="52">
        <f>SUM(I351:I355)</f>
        <v>0</v>
      </c>
      <c r="J356" s="53"/>
      <c r="K356" s="809">
        <f>SUM(K351:K355)</f>
        <v>0</v>
      </c>
    </row>
    <row r="357" spans="1:11" ht="13.5" customHeight="1" hidden="1">
      <c r="A357" s="1374" t="s">
        <v>623</v>
      </c>
      <c r="B357" s="1375"/>
      <c r="C357" s="59">
        <f>C328+C335+C342+C349+C356</f>
        <v>1</v>
      </c>
      <c r="D357" s="60"/>
      <c r="E357" s="62">
        <f>E328+E335+E342+E349+E356</f>
        <v>50</v>
      </c>
      <c r="F357" s="59">
        <f>F328+F335+F342+F349+F356</f>
        <v>1</v>
      </c>
      <c r="G357" s="60"/>
      <c r="H357" s="62">
        <f>H328+H335+H342+H349+H356</f>
        <v>55</v>
      </c>
      <c r="I357" s="59">
        <f>I328+I335+I342+I349+I356</f>
        <v>1</v>
      </c>
      <c r="J357" s="60"/>
      <c r="K357" s="62">
        <f>K328+K335+K342+K349+K356</f>
        <v>60</v>
      </c>
    </row>
    <row r="358" spans="1:11" ht="13.5" customHeight="1" thickBot="1">
      <c r="A358" s="854"/>
      <c r="B358" s="855"/>
      <c r="C358" s="856"/>
      <c r="D358" s="856"/>
      <c r="E358" s="856"/>
      <c r="F358" s="856"/>
      <c r="G358" s="856"/>
      <c r="H358" s="856"/>
      <c r="I358" s="856"/>
      <c r="J358" s="856"/>
      <c r="K358" s="857"/>
    </row>
    <row r="359" spans="1:11" ht="22.5" customHeight="1" thickBot="1">
      <c r="A359" s="1351" t="s">
        <v>624</v>
      </c>
      <c r="B359" s="1352"/>
      <c r="C359" s="766">
        <f>C205+C262+C304+C320+C357</f>
        <v>4360</v>
      </c>
      <c r="D359" s="767"/>
      <c r="E359" s="858">
        <f>E205+E262+E304+E320+E357</f>
        <v>10842</v>
      </c>
      <c r="F359" s="766">
        <f>F205+F262+F304+F320+F357</f>
        <v>4381</v>
      </c>
      <c r="G359" s="767"/>
      <c r="H359" s="858">
        <f>H205+H262+H304+H320+H357</f>
        <v>11944</v>
      </c>
      <c r="I359" s="766">
        <f>I205+I262+I304+I320+I357</f>
        <v>4486</v>
      </c>
      <c r="J359" s="767"/>
      <c r="K359" s="768">
        <f>K205+K262+K304+K320+K357</f>
        <v>12544</v>
      </c>
    </row>
    <row r="360" spans="1:11" ht="12.75" customHeight="1" thickBot="1">
      <c r="A360" s="859"/>
      <c r="B360" s="860"/>
      <c r="C360" s="861"/>
      <c r="D360" s="861"/>
      <c r="E360" s="861"/>
      <c r="F360" s="861"/>
      <c r="G360" s="861"/>
      <c r="H360" s="861"/>
      <c r="I360" s="861"/>
      <c r="J360" s="861"/>
      <c r="K360" s="862"/>
    </row>
    <row r="361" spans="1:11" ht="20.25" customHeight="1" thickBot="1">
      <c r="A361" s="1372" t="s">
        <v>625</v>
      </c>
      <c r="B361" s="1373"/>
      <c r="C361" s="863"/>
      <c r="D361" s="863"/>
      <c r="E361" s="863"/>
      <c r="F361" s="863"/>
      <c r="G361" s="863"/>
      <c r="H361" s="863"/>
      <c r="I361" s="863"/>
      <c r="J361" s="863"/>
      <c r="K361" s="864"/>
    </row>
    <row r="362" spans="1:11" ht="38.25" customHeight="1">
      <c r="A362" s="1367" t="s">
        <v>626</v>
      </c>
      <c r="B362" s="797" t="s">
        <v>627</v>
      </c>
      <c r="C362" s="773">
        <v>1</v>
      </c>
      <c r="D362" s="789" t="s">
        <v>542</v>
      </c>
      <c r="E362" s="775">
        <v>50</v>
      </c>
      <c r="F362" s="773">
        <v>1</v>
      </c>
      <c r="G362" s="789" t="s">
        <v>542</v>
      </c>
      <c r="H362" s="775">
        <v>55</v>
      </c>
      <c r="I362" s="773">
        <v>1</v>
      </c>
      <c r="J362" s="789" t="s">
        <v>542</v>
      </c>
      <c r="K362" s="775">
        <v>60</v>
      </c>
    </row>
    <row r="363" spans="1:11" ht="41.25" customHeight="1">
      <c r="A363" s="1368"/>
      <c r="B363" s="270" t="s">
        <v>628</v>
      </c>
      <c r="C363" s="770">
        <v>1</v>
      </c>
      <c r="D363" s="865" t="s">
        <v>542</v>
      </c>
      <c r="E363" s="772">
        <v>50</v>
      </c>
      <c r="F363" s="770">
        <v>1</v>
      </c>
      <c r="G363" s="865" t="s">
        <v>542</v>
      </c>
      <c r="H363" s="772">
        <v>55</v>
      </c>
      <c r="I363" s="770">
        <v>1</v>
      </c>
      <c r="J363" s="865" t="s">
        <v>542</v>
      </c>
      <c r="K363" s="772">
        <v>60</v>
      </c>
    </row>
    <row r="364" spans="1:11" ht="13.5" thickBot="1">
      <c r="A364" s="1368"/>
      <c r="B364" s="50"/>
      <c r="C364" s="46"/>
      <c r="D364" s="47"/>
      <c r="E364" s="48"/>
      <c r="F364" s="45"/>
      <c r="G364" s="43"/>
      <c r="H364" s="44"/>
      <c r="I364" s="45"/>
      <c r="J364" s="43"/>
      <c r="K364" s="44"/>
    </row>
    <row r="365" spans="1:11" ht="21" customHeight="1" thickBot="1">
      <c r="A365" s="1369"/>
      <c r="B365" s="813" t="s">
        <v>142</v>
      </c>
      <c r="C365" s="830">
        <f>SUM(C362:C364)</f>
        <v>2</v>
      </c>
      <c r="D365" s="831"/>
      <c r="E365" s="832">
        <f>SUM(E362:E364)</f>
        <v>100</v>
      </c>
      <c r="F365" s="830">
        <f>SUM(F362:F364)</f>
        <v>2</v>
      </c>
      <c r="G365" s="831"/>
      <c r="H365" s="832">
        <f>SUM(H362:H364)</f>
        <v>110</v>
      </c>
      <c r="I365" s="830">
        <f>SUM(I362:I364)</f>
        <v>2</v>
      </c>
      <c r="J365" s="831"/>
      <c r="K365" s="832">
        <f>SUM(K362:K364)</f>
        <v>120</v>
      </c>
    </row>
    <row r="366" spans="1:11" ht="13.5" thickBot="1">
      <c r="A366" s="7"/>
      <c r="B366" s="8"/>
      <c r="C366" s="9"/>
      <c r="D366" s="9"/>
      <c r="E366" s="9"/>
      <c r="F366" s="9"/>
      <c r="G366" s="9"/>
      <c r="H366" s="9"/>
      <c r="I366" s="9"/>
      <c r="J366" s="9"/>
      <c r="K366" s="10"/>
    </row>
    <row r="367" spans="1:11" ht="55.5" customHeight="1" thickBot="1">
      <c r="A367" s="1367" t="s">
        <v>629</v>
      </c>
      <c r="B367" s="797" t="s">
        <v>630</v>
      </c>
      <c r="C367" s="773">
        <v>1</v>
      </c>
      <c r="D367" s="789" t="s">
        <v>542</v>
      </c>
      <c r="E367" s="775">
        <v>160</v>
      </c>
      <c r="F367" s="773">
        <v>1</v>
      </c>
      <c r="G367" s="789" t="s">
        <v>542</v>
      </c>
      <c r="H367" s="775">
        <v>170</v>
      </c>
      <c r="I367" s="773">
        <v>1</v>
      </c>
      <c r="J367" s="789" t="s">
        <v>542</v>
      </c>
      <c r="K367" s="775">
        <v>180</v>
      </c>
    </row>
    <row r="368" spans="1:11" ht="36" customHeight="1" hidden="1">
      <c r="A368" s="1368"/>
      <c r="B368" s="51"/>
      <c r="C368" s="45"/>
      <c r="D368" s="43"/>
      <c r="E368" s="44"/>
      <c r="F368" s="45"/>
      <c r="G368" s="43"/>
      <c r="H368" s="44"/>
      <c r="I368" s="45"/>
      <c r="J368" s="43"/>
      <c r="K368" s="44"/>
    </row>
    <row r="369" spans="1:11" ht="36" customHeight="1" hidden="1">
      <c r="A369" s="1368"/>
      <c r="B369" s="49"/>
      <c r="C369" s="45"/>
      <c r="D369" s="43"/>
      <c r="E369" s="44"/>
      <c r="F369" s="45"/>
      <c r="G369" s="43"/>
      <c r="H369" s="44"/>
      <c r="I369" s="45"/>
      <c r="J369" s="43"/>
      <c r="K369" s="44"/>
    </row>
    <row r="370" spans="1:11" ht="36" customHeight="1" hidden="1">
      <c r="A370" s="1368"/>
      <c r="B370" s="49"/>
      <c r="C370" s="45"/>
      <c r="D370" s="43"/>
      <c r="E370" s="44"/>
      <c r="F370" s="45"/>
      <c r="G370" s="43"/>
      <c r="H370" s="44"/>
      <c r="I370" s="45"/>
      <c r="J370" s="43"/>
      <c r="K370" s="44"/>
    </row>
    <row r="371" spans="1:11" ht="36" customHeight="1" hidden="1">
      <c r="A371" s="1368"/>
      <c r="B371" s="50"/>
      <c r="C371" s="46"/>
      <c r="D371" s="47"/>
      <c r="E371" s="48"/>
      <c r="F371" s="45"/>
      <c r="G371" s="43"/>
      <c r="H371" s="44"/>
      <c r="I371" s="45"/>
      <c r="J371" s="43"/>
      <c r="K371" s="44"/>
    </row>
    <row r="372" spans="1:11" ht="28.5" customHeight="1" thickBot="1">
      <c r="A372" s="1369"/>
      <c r="B372" s="813" t="s">
        <v>142</v>
      </c>
      <c r="C372" s="830">
        <f>SUM(C367:C371)</f>
        <v>1</v>
      </c>
      <c r="D372" s="831"/>
      <c r="E372" s="832">
        <f>SUM(E367:E371)</f>
        <v>160</v>
      </c>
      <c r="F372" s="830">
        <f>SUM(F367:F371)</f>
        <v>1</v>
      </c>
      <c r="G372" s="831"/>
      <c r="H372" s="832">
        <f>SUM(H367:H371)</f>
        <v>170</v>
      </c>
      <c r="I372" s="830">
        <f>SUM(I367:I371)</f>
        <v>1</v>
      </c>
      <c r="J372" s="831"/>
      <c r="K372" s="832">
        <f>SUM(K367:K371)</f>
        <v>180</v>
      </c>
    </row>
    <row r="373" spans="1:11" ht="12.75" customHeight="1" thickBot="1">
      <c r="A373" s="7"/>
      <c r="B373" s="8"/>
      <c r="C373" s="9"/>
      <c r="D373" s="9"/>
      <c r="E373" s="9"/>
      <c r="F373" s="9"/>
      <c r="G373" s="9"/>
      <c r="H373" s="9"/>
      <c r="I373" s="9"/>
      <c r="J373" s="9"/>
      <c r="K373" s="10"/>
    </row>
    <row r="374" spans="1:11" ht="47.25" customHeight="1" thickBot="1">
      <c r="A374" s="1367" t="s">
        <v>631</v>
      </c>
      <c r="B374" s="797" t="s">
        <v>632</v>
      </c>
      <c r="C374" s="42">
        <v>1</v>
      </c>
      <c r="D374" s="40" t="s">
        <v>542</v>
      </c>
      <c r="E374" s="41">
        <v>130</v>
      </c>
      <c r="F374" s="42">
        <v>1</v>
      </c>
      <c r="G374" s="40" t="s">
        <v>542</v>
      </c>
      <c r="H374" s="41">
        <v>140</v>
      </c>
      <c r="I374" s="42">
        <v>1</v>
      </c>
      <c r="J374" s="40" t="s">
        <v>542</v>
      </c>
      <c r="K374" s="41">
        <v>150</v>
      </c>
    </row>
    <row r="375" spans="1:11" ht="36" customHeight="1" hidden="1">
      <c r="A375" s="1368"/>
      <c r="B375" s="51"/>
      <c r="C375" s="45"/>
      <c r="D375" s="43"/>
      <c r="E375" s="44"/>
      <c r="F375" s="45"/>
      <c r="G375" s="43"/>
      <c r="H375" s="44"/>
      <c r="I375" s="45"/>
      <c r="J375" s="43"/>
      <c r="K375" s="44"/>
    </row>
    <row r="376" spans="1:11" ht="36" customHeight="1" hidden="1">
      <c r="A376" s="1368"/>
      <c r="B376" s="49"/>
      <c r="C376" s="45"/>
      <c r="D376" s="43"/>
      <c r="E376" s="44"/>
      <c r="F376" s="45"/>
      <c r="G376" s="43"/>
      <c r="H376" s="44"/>
      <c r="I376" s="45"/>
      <c r="J376" s="43"/>
      <c r="K376" s="44"/>
    </row>
    <row r="377" spans="1:11" ht="36" customHeight="1" hidden="1">
      <c r="A377" s="1368"/>
      <c r="B377" s="49"/>
      <c r="C377" s="45"/>
      <c r="D377" s="43"/>
      <c r="E377" s="44"/>
      <c r="F377" s="45"/>
      <c r="G377" s="43"/>
      <c r="H377" s="44"/>
      <c r="I377" s="45"/>
      <c r="J377" s="43"/>
      <c r="K377" s="44"/>
    </row>
    <row r="378" spans="1:11" ht="36" customHeight="1" hidden="1">
      <c r="A378" s="1368"/>
      <c r="B378" s="50"/>
      <c r="C378" s="46"/>
      <c r="D378" s="47"/>
      <c r="E378" s="48"/>
      <c r="F378" s="45"/>
      <c r="G378" s="43"/>
      <c r="H378" s="44"/>
      <c r="I378" s="45"/>
      <c r="J378" s="43"/>
      <c r="K378" s="44"/>
    </row>
    <row r="379" spans="1:11" ht="26.25" customHeight="1" thickBot="1">
      <c r="A379" s="1369"/>
      <c r="B379" s="813" t="s">
        <v>142</v>
      </c>
      <c r="C379" s="830">
        <f>SUM(C374:C378)</f>
        <v>1</v>
      </c>
      <c r="D379" s="831"/>
      <c r="E379" s="832">
        <f>SUM(E374:E378)</f>
        <v>130</v>
      </c>
      <c r="F379" s="830">
        <f>SUM(F374:F378)</f>
        <v>1</v>
      </c>
      <c r="G379" s="831"/>
      <c r="H379" s="832">
        <f>SUM(H374:H378)</f>
        <v>140</v>
      </c>
      <c r="I379" s="830">
        <f>SUM(I374:I378)</f>
        <v>1</v>
      </c>
      <c r="J379" s="831"/>
      <c r="K379" s="832">
        <f>SUM(K374:K378)</f>
        <v>150</v>
      </c>
    </row>
    <row r="380" spans="1:11" ht="36" customHeight="1" hidden="1">
      <c r="A380" s="1356" t="s">
        <v>633</v>
      </c>
      <c r="B380" s="808"/>
      <c r="C380" s="42"/>
      <c r="D380" s="40"/>
      <c r="E380" s="41"/>
      <c r="F380" s="42"/>
      <c r="G380" s="40"/>
      <c r="H380" s="41"/>
      <c r="I380" s="42"/>
      <c r="J380" s="40"/>
      <c r="K380" s="41"/>
    </row>
    <row r="381" spans="1:11" ht="36" customHeight="1" hidden="1">
      <c r="A381" s="1357"/>
      <c r="B381" s="51"/>
      <c r="C381" s="45"/>
      <c r="D381" s="43"/>
      <c r="E381" s="44"/>
      <c r="F381" s="45"/>
      <c r="G381" s="43"/>
      <c r="H381" s="44"/>
      <c r="I381" s="45"/>
      <c r="J381" s="43"/>
      <c r="K381" s="44"/>
    </row>
    <row r="382" spans="1:11" ht="12.75" hidden="1">
      <c r="A382" s="1357"/>
      <c r="B382" s="49"/>
      <c r="C382" s="45"/>
      <c r="D382" s="43"/>
      <c r="E382" s="44"/>
      <c r="F382" s="45"/>
      <c r="G382" s="43"/>
      <c r="H382" s="44"/>
      <c r="I382" s="45"/>
      <c r="J382" s="43"/>
      <c r="K382" s="44"/>
    </row>
    <row r="383" spans="1:11" ht="12.75" hidden="1">
      <c r="A383" s="1357"/>
      <c r="B383" s="49"/>
      <c r="C383" s="45"/>
      <c r="D383" s="43"/>
      <c r="E383" s="44"/>
      <c r="F383" s="45"/>
      <c r="G383" s="43"/>
      <c r="H383" s="44"/>
      <c r="I383" s="45"/>
      <c r="J383" s="43"/>
      <c r="K383" s="44"/>
    </row>
    <row r="384" spans="1:11" ht="12.75" hidden="1">
      <c r="A384" s="1357"/>
      <c r="B384" s="50"/>
      <c r="C384" s="46"/>
      <c r="D384" s="47"/>
      <c r="E384" s="48"/>
      <c r="F384" s="45"/>
      <c r="G384" s="43"/>
      <c r="H384" s="44"/>
      <c r="I384" s="45"/>
      <c r="J384" s="43"/>
      <c r="K384" s="44"/>
    </row>
    <row r="385" spans="1:11" ht="13.5" hidden="1" thickBot="1">
      <c r="A385" s="1358"/>
      <c r="B385" s="27" t="s">
        <v>142</v>
      </c>
      <c r="C385" s="52">
        <f>SUM(C380:C384)</f>
        <v>0</v>
      </c>
      <c r="D385" s="53"/>
      <c r="E385" s="809">
        <f>SUM(E380:E384)</f>
        <v>0</v>
      </c>
      <c r="F385" s="52">
        <f>SUM(F380:F384)</f>
        <v>0</v>
      </c>
      <c r="G385" s="53"/>
      <c r="H385" s="809">
        <f>SUM(H380:H384)</f>
        <v>0</v>
      </c>
      <c r="I385" s="52">
        <f>SUM(I380:I384)</f>
        <v>0</v>
      </c>
      <c r="J385" s="53"/>
      <c r="K385" s="809">
        <f>SUM(K380:K384)</f>
        <v>0</v>
      </c>
    </row>
    <row r="386" spans="1:11" ht="18.75" customHeight="1" thickBot="1">
      <c r="A386" s="7"/>
      <c r="B386" s="8"/>
      <c r="C386" s="9"/>
      <c r="D386" s="9"/>
      <c r="E386" s="9"/>
      <c r="F386" s="9"/>
      <c r="G386" s="9"/>
      <c r="H386" s="9"/>
      <c r="I386" s="9"/>
      <c r="J386" s="9"/>
      <c r="K386" s="10"/>
    </row>
    <row r="387" spans="1:11" ht="42.75">
      <c r="A387" s="1367" t="s">
        <v>634</v>
      </c>
      <c r="B387" s="797" t="s">
        <v>635</v>
      </c>
      <c r="C387" s="42">
        <v>1</v>
      </c>
      <c r="D387" s="40" t="s">
        <v>542</v>
      </c>
      <c r="E387" s="41">
        <v>170</v>
      </c>
      <c r="F387" s="42">
        <v>1</v>
      </c>
      <c r="G387" s="40" t="s">
        <v>542</v>
      </c>
      <c r="H387" s="41">
        <v>180</v>
      </c>
      <c r="I387" s="42">
        <v>1</v>
      </c>
      <c r="J387" s="40" t="s">
        <v>542</v>
      </c>
      <c r="K387" s="41">
        <v>200</v>
      </c>
    </row>
    <row r="388" spans="1:11" ht="12.75">
      <c r="A388" s="1368"/>
      <c r="B388" s="51"/>
      <c r="C388" s="66"/>
      <c r="D388" s="67"/>
      <c r="E388" s="68"/>
      <c r="F388" s="66"/>
      <c r="G388" s="67"/>
      <c r="H388" s="68"/>
      <c r="I388" s="66"/>
      <c r="J388" s="67"/>
      <c r="K388" s="68"/>
    </row>
    <row r="389" spans="1:11" ht="13.5" thickBot="1">
      <c r="A389" s="1368"/>
      <c r="B389" s="51"/>
      <c r="C389" s="66"/>
      <c r="D389" s="67"/>
      <c r="E389" s="68"/>
      <c r="F389" s="66"/>
      <c r="G389" s="67"/>
      <c r="H389" s="68"/>
      <c r="I389" s="66"/>
      <c r="J389" s="67"/>
      <c r="K389" s="68"/>
    </row>
    <row r="390" spans="1:11" ht="13.5" hidden="1" thickBot="1">
      <c r="A390" s="1368"/>
      <c r="B390" s="51"/>
      <c r="C390" s="45"/>
      <c r="D390" s="43"/>
      <c r="E390" s="44"/>
      <c r="F390" s="45"/>
      <c r="G390" s="43"/>
      <c r="H390" s="44"/>
      <c r="I390" s="45"/>
      <c r="J390" s="43"/>
      <c r="K390" s="44"/>
    </row>
    <row r="391" spans="1:11" ht="13.5" hidden="1" thickBot="1">
      <c r="A391" s="1368"/>
      <c r="B391" s="50"/>
      <c r="C391" s="46"/>
      <c r="D391" s="47"/>
      <c r="E391" s="48"/>
      <c r="F391" s="45"/>
      <c r="G391" s="43"/>
      <c r="H391" s="44"/>
      <c r="I391" s="45"/>
      <c r="J391" s="43"/>
      <c r="K391" s="44"/>
    </row>
    <row r="392" spans="1:11" ht="21.75" customHeight="1" thickBot="1">
      <c r="A392" s="1369"/>
      <c r="B392" s="813" t="s">
        <v>142</v>
      </c>
      <c r="C392" s="830">
        <f>SUM(C387:C391)</f>
        <v>1</v>
      </c>
      <c r="D392" s="831"/>
      <c r="E392" s="832">
        <f>SUM(E387:E391)</f>
        <v>170</v>
      </c>
      <c r="F392" s="830">
        <f>SUM(F387:F391)</f>
        <v>1</v>
      </c>
      <c r="G392" s="831"/>
      <c r="H392" s="832">
        <f>SUM(H387:H391)</f>
        <v>180</v>
      </c>
      <c r="I392" s="830">
        <f>SUM(I387:I391)</f>
        <v>1</v>
      </c>
      <c r="J392" s="831"/>
      <c r="K392" s="832">
        <f>SUM(K387:K391)</f>
        <v>200</v>
      </c>
    </row>
    <row r="393" spans="1:11" ht="13.5" thickBot="1">
      <c r="A393" s="7"/>
      <c r="B393" s="8"/>
      <c r="C393" s="9"/>
      <c r="D393" s="9"/>
      <c r="E393" s="9"/>
      <c r="F393" s="9"/>
      <c r="G393" s="9"/>
      <c r="H393" s="9"/>
      <c r="I393" s="9"/>
      <c r="J393" s="9"/>
      <c r="K393" s="10"/>
    </row>
    <row r="394" spans="1:11" ht="46.5" customHeight="1">
      <c r="A394" s="1367" t="s">
        <v>636</v>
      </c>
      <c r="B394" s="824" t="s">
        <v>637</v>
      </c>
      <c r="C394" s="773">
        <v>1</v>
      </c>
      <c r="D394" s="789" t="s">
        <v>542</v>
      </c>
      <c r="E394" s="775">
        <v>55</v>
      </c>
      <c r="F394" s="773">
        <v>1</v>
      </c>
      <c r="G394" s="789" t="s">
        <v>542</v>
      </c>
      <c r="H394" s="775">
        <v>60</v>
      </c>
      <c r="I394" s="773">
        <v>1</v>
      </c>
      <c r="J394" s="789" t="s">
        <v>542</v>
      </c>
      <c r="K394" s="775">
        <v>65</v>
      </c>
    </row>
    <row r="395" spans="1:11" ht="18.75" customHeight="1">
      <c r="A395" s="1368"/>
      <c r="B395" s="270" t="s">
        <v>638</v>
      </c>
      <c r="C395" s="749">
        <v>1</v>
      </c>
      <c r="D395" s="865" t="s">
        <v>542</v>
      </c>
      <c r="E395" s="751">
        <v>55</v>
      </c>
      <c r="F395" s="749">
        <v>1</v>
      </c>
      <c r="G395" s="865" t="s">
        <v>542</v>
      </c>
      <c r="H395" s="751">
        <v>60</v>
      </c>
      <c r="I395" s="749">
        <v>1</v>
      </c>
      <c r="J395" s="865" t="s">
        <v>542</v>
      </c>
      <c r="K395" s="751">
        <v>65</v>
      </c>
    </row>
    <row r="396" spans="1:11" ht="13.5" thickBot="1">
      <c r="A396" s="1368"/>
      <c r="B396" s="49"/>
      <c r="C396" s="45"/>
      <c r="D396" s="43"/>
      <c r="E396" s="44"/>
      <c r="F396" s="45"/>
      <c r="G396" s="43"/>
      <c r="H396" s="44"/>
      <c r="I396" s="45"/>
      <c r="J396" s="43"/>
      <c r="K396" s="44"/>
    </row>
    <row r="397" spans="1:11" ht="13.5" hidden="1" thickBot="1">
      <c r="A397" s="1368"/>
      <c r="B397" s="49"/>
      <c r="C397" s="45"/>
      <c r="D397" s="43"/>
      <c r="E397" s="44"/>
      <c r="F397" s="45"/>
      <c r="G397" s="43"/>
      <c r="H397" s="44"/>
      <c r="I397" s="45"/>
      <c r="J397" s="43"/>
      <c r="K397" s="44"/>
    </row>
    <row r="398" spans="1:11" ht="13.5" hidden="1" thickBot="1">
      <c r="A398" s="1368"/>
      <c r="B398" s="50"/>
      <c r="C398" s="46"/>
      <c r="D398" s="47"/>
      <c r="E398" s="48"/>
      <c r="F398" s="45"/>
      <c r="G398" s="43"/>
      <c r="H398" s="44"/>
      <c r="I398" s="45"/>
      <c r="J398" s="43"/>
      <c r="K398" s="44"/>
    </row>
    <row r="399" spans="1:11" ht="26.25" customHeight="1" thickBot="1">
      <c r="A399" s="1369"/>
      <c r="B399" s="813" t="s">
        <v>142</v>
      </c>
      <c r="C399" s="830">
        <f>SUM(C394:C398)</f>
        <v>2</v>
      </c>
      <c r="D399" s="831"/>
      <c r="E399" s="832">
        <f>SUM(E394:E398)</f>
        <v>110</v>
      </c>
      <c r="F399" s="830">
        <f>SUM(F394:F398)</f>
        <v>2</v>
      </c>
      <c r="G399" s="831"/>
      <c r="H399" s="832">
        <f>SUM(H394:H398)</f>
        <v>120</v>
      </c>
      <c r="I399" s="830">
        <f>SUM(I394:I398)</f>
        <v>2</v>
      </c>
      <c r="J399" s="831"/>
      <c r="K399" s="832">
        <f>SUM(K394:K398)</f>
        <v>130</v>
      </c>
    </row>
    <row r="400" spans="1:11" ht="13.5" thickBot="1">
      <c r="A400" s="7"/>
      <c r="B400" s="8"/>
      <c r="C400" s="9"/>
      <c r="D400" s="9"/>
      <c r="E400" s="9"/>
      <c r="F400" s="9"/>
      <c r="G400" s="9"/>
      <c r="H400" s="9"/>
      <c r="I400" s="9"/>
      <c r="J400" s="9"/>
      <c r="K400" s="10"/>
    </row>
    <row r="401" spans="1:11" ht="33.75" customHeight="1" thickBot="1">
      <c r="A401" s="1351" t="s">
        <v>639</v>
      </c>
      <c r="B401" s="1352"/>
      <c r="C401" s="766">
        <f>C365+C372+C379+C385+C392+C399</f>
        <v>7</v>
      </c>
      <c r="D401" s="767"/>
      <c r="E401" s="768">
        <f>E365+E372+E379+E385+E392+E399</f>
        <v>670</v>
      </c>
      <c r="F401" s="766">
        <f>F365+F372+F379+F385+F392+F399</f>
        <v>7</v>
      </c>
      <c r="G401" s="767"/>
      <c r="H401" s="768">
        <f>H365+H372+H379+H385+H392+H399</f>
        <v>720</v>
      </c>
      <c r="I401" s="766">
        <f>I365+I372+I379+I385+I392+I399</f>
        <v>7</v>
      </c>
      <c r="J401" s="767"/>
      <c r="K401" s="768">
        <f>K365+K372+K379+K385+K392+K399</f>
        <v>780</v>
      </c>
    </row>
    <row r="402" spans="1:11" ht="13.5" thickBot="1">
      <c r="A402" s="7"/>
      <c r="B402" s="8"/>
      <c r="C402" s="9"/>
      <c r="D402" s="9"/>
      <c r="E402" s="9"/>
      <c r="F402" s="9"/>
      <c r="G402" s="9"/>
      <c r="H402" s="9"/>
      <c r="I402" s="9"/>
      <c r="J402" s="9"/>
      <c r="K402" s="10"/>
    </row>
    <row r="403" spans="1:11" ht="24" customHeight="1" thickBot="1">
      <c r="A403" s="1370" t="s">
        <v>640</v>
      </c>
      <c r="B403" s="1371"/>
      <c r="C403" s="866"/>
      <c r="D403" s="866"/>
      <c r="E403" s="866"/>
      <c r="F403" s="866"/>
      <c r="G403" s="866"/>
      <c r="H403" s="866"/>
      <c r="I403" s="866"/>
      <c r="J403" s="866"/>
      <c r="K403" s="867"/>
    </row>
    <row r="404" spans="1:11" ht="19.5" customHeight="1">
      <c r="A404" s="1367" t="s">
        <v>641</v>
      </c>
      <c r="B404" s="824" t="s">
        <v>642</v>
      </c>
      <c r="C404" s="773">
        <v>5</v>
      </c>
      <c r="D404" s="789" t="s">
        <v>538</v>
      </c>
      <c r="E404" s="775">
        <v>160</v>
      </c>
      <c r="F404" s="773">
        <v>5</v>
      </c>
      <c r="G404" s="789" t="s">
        <v>538</v>
      </c>
      <c r="H404" s="775">
        <v>170</v>
      </c>
      <c r="I404" s="773">
        <v>5</v>
      </c>
      <c r="J404" s="789" t="s">
        <v>538</v>
      </c>
      <c r="K404" s="775">
        <v>180</v>
      </c>
    </row>
    <row r="405" spans="1:11" ht="19.5" customHeight="1">
      <c r="A405" s="1368"/>
      <c r="B405" s="270" t="s">
        <v>643</v>
      </c>
      <c r="C405" s="770">
        <v>1</v>
      </c>
      <c r="D405" s="865" t="s">
        <v>538</v>
      </c>
      <c r="E405" s="772">
        <v>120</v>
      </c>
      <c r="F405" s="770">
        <v>1</v>
      </c>
      <c r="G405" s="865" t="s">
        <v>538</v>
      </c>
      <c r="H405" s="772">
        <v>130</v>
      </c>
      <c r="I405" s="770">
        <v>1</v>
      </c>
      <c r="J405" s="865" t="s">
        <v>538</v>
      </c>
      <c r="K405" s="772">
        <v>140</v>
      </c>
    </row>
    <row r="406" spans="1:11" ht="19.5" customHeight="1">
      <c r="A406" s="1368"/>
      <c r="B406" s="270" t="s">
        <v>644</v>
      </c>
      <c r="C406" s="770">
        <v>1</v>
      </c>
      <c r="D406" s="865" t="s">
        <v>538</v>
      </c>
      <c r="E406" s="772">
        <v>50</v>
      </c>
      <c r="F406" s="770">
        <v>1</v>
      </c>
      <c r="G406" s="865" t="s">
        <v>538</v>
      </c>
      <c r="H406" s="772">
        <v>55</v>
      </c>
      <c r="I406" s="770">
        <v>1</v>
      </c>
      <c r="J406" s="865" t="s">
        <v>538</v>
      </c>
      <c r="K406" s="772">
        <v>60</v>
      </c>
    </row>
    <row r="407" spans="1:11" ht="19.5" customHeight="1">
      <c r="A407" s="1368"/>
      <c r="B407" s="270" t="s">
        <v>645</v>
      </c>
      <c r="C407" s="770">
        <v>1</v>
      </c>
      <c r="D407" s="865" t="s">
        <v>538</v>
      </c>
      <c r="E407" s="772">
        <v>50</v>
      </c>
      <c r="F407" s="770">
        <v>1</v>
      </c>
      <c r="G407" s="865" t="s">
        <v>538</v>
      </c>
      <c r="H407" s="772">
        <v>55</v>
      </c>
      <c r="I407" s="770">
        <v>1</v>
      </c>
      <c r="J407" s="865" t="s">
        <v>538</v>
      </c>
      <c r="K407" s="772">
        <v>60</v>
      </c>
    </row>
    <row r="408" spans="1:11" ht="19.5" customHeight="1">
      <c r="A408" s="1368"/>
      <c r="B408" s="778"/>
      <c r="C408" s="770"/>
      <c r="D408" s="865"/>
      <c r="E408" s="772"/>
      <c r="F408" s="770"/>
      <c r="G408" s="865"/>
      <c r="H408" s="772"/>
      <c r="I408" s="770"/>
      <c r="J408" s="865"/>
      <c r="K408" s="772"/>
    </row>
    <row r="409" spans="1:11" ht="13.5" thickBot="1">
      <c r="A409" s="1368"/>
      <c r="B409" s="50"/>
      <c r="C409" s="46"/>
      <c r="D409" s="47"/>
      <c r="E409" s="48"/>
      <c r="F409" s="45"/>
      <c r="G409" s="43"/>
      <c r="H409" s="44"/>
      <c r="I409" s="45"/>
      <c r="J409" s="43"/>
      <c r="K409" s="44"/>
    </row>
    <row r="410" spans="1:11" ht="23.25" customHeight="1" thickBot="1">
      <c r="A410" s="1369"/>
      <c r="B410" s="813" t="s">
        <v>142</v>
      </c>
      <c r="C410" s="830">
        <f>SUM(C404:C409)</f>
        <v>8</v>
      </c>
      <c r="D410" s="831"/>
      <c r="E410" s="832">
        <f>SUM(E404:E409)</f>
        <v>380</v>
      </c>
      <c r="F410" s="830">
        <f>SUM(F404:F409)</f>
        <v>8</v>
      </c>
      <c r="G410" s="831"/>
      <c r="H410" s="832">
        <f>SUM(H404:H409)</f>
        <v>410</v>
      </c>
      <c r="I410" s="830">
        <f>SUM(I404:I409)</f>
        <v>8</v>
      </c>
      <c r="J410" s="831"/>
      <c r="K410" s="832">
        <f>SUM(K404:K409)</f>
        <v>440</v>
      </c>
    </row>
    <row r="411" spans="1:11" ht="12.75">
      <c r="A411" s="7"/>
      <c r="B411" s="8"/>
      <c r="C411" s="9"/>
      <c r="D411" s="9"/>
      <c r="E411" s="9"/>
      <c r="F411" s="9"/>
      <c r="G411" s="9"/>
      <c r="H411" s="9"/>
      <c r="I411" s="9"/>
      <c r="J411" s="9"/>
      <c r="K411" s="10"/>
    </row>
    <row r="412" spans="1:11" ht="12.75" hidden="1">
      <c r="A412" s="1356" t="s">
        <v>646</v>
      </c>
      <c r="B412" s="808"/>
      <c r="C412" s="42"/>
      <c r="D412" s="40"/>
      <c r="E412" s="41"/>
      <c r="F412" s="42"/>
      <c r="G412" s="40"/>
      <c r="H412" s="41"/>
      <c r="I412" s="42"/>
      <c r="J412" s="40"/>
      <c r="K412" s="41"/>
    </row>
    <row r="413" spans="1:11" ht="12.75" hidden="1">
      <c r="A413" s="1357"/>
      <c r="B413" s="51"/>
      <c r="C413" s="66"/>
      <c r="D413" s="67"/>
      <c r="E413" s="68"/>
      <c r="F413" s="66"/>
      <c r="G413" s="67"/>
      <c r="H413" s="68"/>
      <c r="I413" s="66"/>
      <c r="J413" s="67"/>
      <c r="K413" s="68"/>
    </row>
    <row r="414" spans="1:11" ht="12.75" hidden="1">
      <c r="A414" s="1357"/>
      <c r="B414" s="51"/>
      <c r="C414" s="66"/>
      <c r="D414" s="67"/>
      <c r="E414" s="68"/>
      <c r="F414" s="66"/>
      <c r="G414" s="67"/>
      <c r="H414" s="68"/>
      <c r="I414" s="66"/>
      <c r="J414" s="67"/>
      <c r="K414" s="68"/>
    </row>
    <row r="415" spans="1:11" ht="12.75" hidden="1">
      <c r="A415" s="1357"/>
      <c r="B415" s="51"/>
      <c r="C415" s="66"/>
      <c r="D415" s="67"/>
      <c r="E415" s="68"/>
      <c r="F415" s="66"/>
      <c r="G415" s="67"/>
      <c r="H415" s="68"/>
      <c r="I415" s="66"/>
      <c r="J415" s="67"/>
      <c r="K415" s="68"/>
    </row>
    <row r="416" spans="1:11" ht="12.75" hidden="1">
      <c r="A416" s="1357"/>
      <c r="B416" s="51"/>
      <c r="C416" s="45"/>
      <c r="D416" s="43"/>
      <c r="E416" s="44"/>
      <c r="F416" s="45"/>
      <c r="G416" s="43"/>
      <c r="H416" s="44"/>
      <c r="I416" s="45"/>
      <c r="J416" s="43"/>
      <c r="K416" s="44"/>
    </row>
    <row r="417" spans="1:11" ht="12.75" hidden="1">
      <c r="A417" s="1357"/>
      <c r="B417" s="50"/>
      <c r="C417" s="46"/>
      <c r="D417" s="47"/>
      <c r="E417" s="48"/>
      <c r="F417" s="45"/>
      <c r="G417" s="43"/>
      <c r="H417" s="44"/>
      <c r="I417" s="45"/>
      <c r="J417" s="43"/>
      <c r="K417" s="44"/>
    </row>
    <row r="418" spans="1:11" ht="13.5" hidden="1" thickBot="1">
      <c r="A418" s="1358"/>
      <c r="B418" s="27" t="s">
        <v>142</v>
      </c>
      <c r="C418" s="52">
        <f>SUM(C412:C417)</f>
        <v>0</v>
      </c>
      <c r="D418" s="53"/>
      <c r="E418" s="809">
        <f>SUM(E412:E417)</f>
        <v>0</v>
      </c>
      <c r="F418" s="52">
        <f>SUM(F412:F417)</f>
        <v>0</v>
      </c>
      <c r="G418" s="53"/>
      <c r="H418" s="809">
        <f>SUM(H412:H417)</f>
        <v>0</v>
      </c>
      <c r="I418" s="52">
        <f>SUM(I412:I417)</f>
        <v>0</v>
      </c>
      <c r="J418" s="53"/>
      <c r="K418" s="809">
        <f>SUM(K412:K417)</f>
        <v>0</v>
      </c>
    </row>
    <row r="419" spans="1:11" ht="12.75" hidden="1">
      <c r="A419" s="7"/>
      <c r="B419" s="8"/>
      <c r="C419" s="9"/>
      <c r="D419" s="9"/>
      <c r="E419" s="9"/>
      <c r="F419" s="9"/>
      <c r="G419" s="9"/>
      <c r="H419" s="9"/>
      <c r="I419" s="9"/>
      <c r="J419" s="9"/>
      <c r="K419" s="10"/>
    </row>
    <row r="420" spans="1:11" ht="13.5" thickBot="1">
      <c r="A420" s="7"/>
      <c r="B420" s="8"/>
      <c r="C420" s="9"/>
      <c r="D420" s="9"/>
      <c r="E420" s="9"/>
      <c r="F420" s="9"/>
      <c r="G420" s="9"/>
      <c r="H420" s="9"/>
      <c r="I420" s="9"/>
      <c r="J420" s="9"/>
      <c r="K420" s="10"/>
    </row>
    <row r="421" spans="1:11" ht="19.5" customHeight="1">
      <c r="A421" s="1367" t="s">
        <v>647</v>
      </c>
      <c r="B421" s="797" t="s">
        <v>648</v>
      </c>
      <c r="C421" s="773">
        <v>1</v>
      </c>
      <c r="D421" s="789" t="s">
        <v>538</v>
      </c>
      <c r="E421" s="775">
        <v>15</v>
      </c>
      <c r="F421" s="773">
        <v>1</v>
      </c>
      <c r="G421" s="789" t="s">
        <v>538</v>
      </c>
      <c r="H421" s="775">
        <v>20</v>
      </c>
      <c r="I421" s="773">
        <v>1</v>
      </c>
      <c r="J421" s="789" t="s">
        <v>538</v>
      </c>
      <c r="K421" s="775">
        <v>25</v>
      </c>
    </row>
    <row r="422" spans="1:11" ht="19.5" customHeight="1">
      <c r="A422" s="1368"/>
      <c r="B422" s="270" t="s">
        <v>649</v>
      </c>
      <c r="C422" s="749">
        <v>1</v>
      </c>
      <c r="D422" s="865" t="s">
        <v>538</v>
      </c>
      <c r="E422" s="751">
        <v>160</v>
      </c>
      <c r="F422" s="749">
        <v>1</v>
      </c>
      <c r="G422" s="865" t="s">
        <v>538</v>
      </c>
      <c r="H422" s="751">
        <v>180</v>
      </c>
      <c r="I422" s="749">
        <v>1</v>
      </c>
      <c r="J422" s="865" t="s">
        <v>538</v>
      </c>
      <c r="K422" s="751">
        <v>200</v>
      </c>
    </row>
    <row r="423" spans="1:11" ht="19.5" customHeight="1">
      <c r="A423" s="1368"/>
      <c r="B423" s="778" t="s">
        <v>650</v>
      </c>
      <c r="C423" s="754">
        <v>1</v>
      </c>
      <c r="D423" s="865" t="s">
        <v>538</v>
      </c>
      <c r="E423" s="756">
        <v>35</v>
      </c>
      <c r="F423" s="749">
        <v>1</v>
      </c>
      <c r="G423" s="865" t="s">
        <v>538</v>
      </c>
      <c r="H423" s="751">
        <v>40</v>
      </c>
      <c r="I423" s="749">
        <v>1</v>
      </c>
      <c r="J423" s="865" t="s">
        <v>538</v>
      </c>
      <c r="K423" s="751">
        <v>45</v>
      </c>
    </row>
    <row r="424" spans="1:11" ht="19.5" customHeight="1">
      <c r="A424" s="1368"/>
      <c r="B424" s="270" t="s">
        <v>651</v>
      </c>
      <c r="C424" s="749">
        <v>1</v>
      </c>
      <c r="D424" s="750" t="s">
        <v>538</v>
      </c>
      <c r="E424" s="751">
        <v>65</v>
      </c>
      <c r="F424" s="749">
        <v>1</v>
      </c>
      <c r="G424" s="750" t="s">
        <v>538</v>
      </c>
      <c r="H424" s="751">
        <v>70</v>
      </c>
      <c r="I424" s="749">
        <v>1</v>
      </c>
      <c r="J424" s="750" t="s">
        <v>538</v>
      </c>
      <c r="K424" s="751">
        <v>75</v>
      </c>
    </row>
    <row r="425" spans="1:11" ht="19.5" customHeight="1" thickBot="1">
      <c r="A425" s="1368"/>
      <c r="B425" s="778"/>
      <c r="C425" s="754"/>
      <c r="D425" s="750"/>
      <c r="E425" s="756"/>
      <c r="F425" s="749"/>
      <c r="G425" s="750"/>
      <c r="H425" s="751"/>
      <c r="I425" s="749"/>
      <c r="J425" s="750"/>
      <c r="K425" s="751"/>
    </row>
    <row r="426" spans="1:11" ht="21" customHeight="1" thickBot="1">
      <c r="A426" s="1369"/>
      <c r="B426" s="813" t="s">
        <v>142</v>
      </c>
      <c r="C426" s="830">
        <f>SUM(C421:C425)</f>
        <v>4</v>
      </c>
      <c r="D426" s="831"/>
      <c r="E426" s="832">
        <f>SUM(E421:E425)</f>
        <v>275</v>
      </c>
      <c r="F426" s="830">
        <f>SUM(F421:F425)</f>
        <v>4</v>
      </c>
      <c r="G426" s="831"/>
      <c r="H426" s="832">
        <f>SUM(H421:H425)</f>
        <v>310</v>
      </c>
      <c r="I426" s="830">
        <f>SUM(I421:I425)</f>
        <v>4</v>
      </c>
      <c r="J426" s="831"/>
      <c r="K426" s="832">
        <f>SUM(K421:K425)</f>
        <v>345</v>
      </c>
    </row>
    <row r="427" spans="1:11" ht="12.75">
      <c r="A427" s="7"/>
      <c r="B427" s="8"/>
      <c r="C427" s="9"/>
      <c r="D427" s="9"/>
      <c r="E427" s="9"/>
      <c r="F427" s="9"/>
      <c r="G427" s="9"/>
      <c r="H427" s="9"/>
      <c r="I427" s="9"/>
      <c r="J427" s="9"/>
      <c r="K427" s="10"/>
    </row>
    <row r="428" spans="1:11" ht="12.75" hidden="1">
      <c r="A428" s="1356" t="s">
        <v>652</v>
      </c>
      <c r="B428" s="808"/>
      <c r="C428" s="42"/>
      <c r="D428" s="40"/>
      <c r="E428" s="41"/>
      <c r="F428" s="42"/>
      <c r="G428" s="40"/>
      <c r="H428" s="41"/>
      <c r="I428" s="42"/>
      <c r="J428" s="40"/>
      <c r="K428" s="41"/>
    </row>
    <row r="429" spans="1:11" ht="12.75" hidden="1">
      <c r="A429" s="1357"/>
      <c r="B429" s="51"/>
      <c r="C429" s="66"/>
      <c r="D429" s="67"/>
      <c r="E429" s="68"/>
      <c r="F429" s="66"/>
      <c r="G429" s="67"/>
      <c r="H429" s="68"/>
      <c r="I429" s="66"/>
      <c r="J429" s="67"/>
      <c r="K429" s="68"/>
    </row>
    <row r="430" spans="1:11" ht="12.75" hidden="1">
      <c r="A430" s="1357"/>
      <c r="B430" s="51"/>
      <c r="C430" s="66"/>
      <c r="D430" s="67"/>
      <c r="E430" s="68"/>
      <c r="F430" s="66"/>
      <c r="G430" s="67"/>
      <c r="H430" s="68"/>
      <c r="I430" s="66"/>
      <c r="J430" s="67"/>
      <c r="K430" s="68"/>
    </row>
    <row r="431" spans="1:11" ht="12.75" hidden="1">
      <c r="A431" s="1357"/>
      <c r="B431" s="51"/>
      <c r="C431" s="45"/>
      <c r="D431" s="43"/>
      <c r="E431" s="44"/>
      <c r="F431" s="45"/>
      <c r="G431" s="43"/>
      <c r="H431" s="44"/>
      <c r="I431" s="45"/>
      <c r="J431" s="43"/>
      <c r="K431" s="44"/>
    </row>
    <row r="432" spans="1:11" ht="12.75" hidden="1">
      <c r="A432" s="1357"/>
      <c r="B432" s="50"/>
      <c r="C432" s="46"/>
      <c r="D432" s="47"/>
      <c r="E432" s="48"/>
      <c r="F432" s="45"/>
      <c r="G432" s="43"/>
      <c r="H432" s="44"/>
      <c r="I432" s="45"/>
      <c r="J432" s="43"/>
      <c r="K432" s="44"/>
    </row>
    <row r="433" spans="1:11" ht="13.5" hidden="1" thickBot="1">
      <c r="A433" s="1358"/>
      <c r="B433" s="27" t="s">
        <v>142</v>
      </c>
      <c r="C433" s="52">
        <f>SUM(C428:C432)</f>
        <v>0</v>
      </c>
      <c r="D433" s="53"/>
      <c r="E433" s="809">
        <f>SUM(E428:E432)</f>
        <v>0</v>
      </c>
      <c r="F433" s="52">
        <f>SUM(F428:F432)</f>
        <v>0</v>
      </c>
      <c r="G433" s="53"/>
      <c r="H433" s="809">
        <f>SUM(H428:H432)</f>
        <v>0</v>
      </c>
      <c r="I433" s="52">
        <f>SUM(I428:I432)</f>
        <v>0</v>
      </c>
      <c r="J433" s="53"/>
      <c r="K433" s="809">
        <f>SUM(K428:K432)</f>
        <v>0</v>
      </c>
    </row>
    <row r="434" spans="1:11" ht="12.75" hidden="1">
      <c r="A434" s="7"/>
      <c r="B434" s="8"/>
      <c r="C434" s="9"/>
      <c r="D434" s="9"/>
      <c r="E434" s="9"/>
      <c r="F434" s="9"/>
      <c r="G434" s="9"/>
      <c r="H434" s="9"/>
      <c r="I434" s="9"/>
      <c r="J434" s="9"/>
      <c r="K434" s="10"/>
    </row>
    <row r="435" spans="1:11" ht="12.75" hidden="1">
      <c r="A435" s="1356" t="s">
        <v>653</v>
      </c>
      <c r="B435" s="808"/>
      <c r="C435" s="42"/>
      <c r="D435" s="40"/>
      <c r="E435" s="41"/>
      <c r="F435" s="42"/>
      <c r="G435" s="40"/>
      <c r="H435" s="41"/>
      <c r="I435" s="42"/>
      <c r="J435" s="40"/>
      <c r="K435" s="41"/>
    </row>
    <row r="436" spans="1:11" ht="12.75" hidden="1">
      <c r="A436" s="1357"/>
      <c r="B436" s="51"/>
      <c r="C436" s="66"/>
      <c r="D436" s="67"/>
      <c r="E436" s="68"/>
      <c r="F436" s="66"/>
      <c r="G436" s="67"/>
      <c r="H436" s="68"/>
      <c r="I436" s="66"/>
      <c r="J436" s="67"/>
      <c r="K436" s="68"/>
    </row>
    <row r="437" spans="1:11" ht="12.75" hidden="1">
      <c r="A437" s="1357"/>
      <c r="B437" s="51"/>
      <c r="C437" s="66"/>
      <c r="D437" s="67"/>
      <c r="E437" s="68"/>
      <c r="F437" s="66"/>
      <c r="G437" s="67"/>
      <c r="H437" s="68"/>
      <c r="I437" s="66"/>
      <c r="J437" s="67"/>
      <c r="K437" s="68"/>
    </row>
    <row r="438" spans="1:11" ht="12.75" hidden="1">
      <c r="A438" s="1357"/>
      <c r="B438" s="49"/>
      <c r="C438" s="45"/>
      <c r="D438" s="43"/>
      <c r="E438" s="44"/>
      <c r="F438" s="45"/>
      <c r="G438" s="43"/>
      <c r="H438" s="44"/>
      <c r="I438" s="45"/>
      <c r="J438" s="43"/>
      <c r="K438" s="44"/>
    </row>
    <row r="439" spans="1:11" ht="12.75" hidden="1">
      <c r="A439" s="1357"/>
      <c r="B439" s="50"/>
      <c r="C439" s="46"/>
      <c r="D439" s="47"/>
      <c r="E439" s="48"/>
      <c r="F439" s="45"/>
      <c r="G439" s="43"/>
      <c r="H439" s="44"/>
      <c r="I439" s="45"/>
      <c r="J439" s="43"/>
      <c r="K439" s="44"/>
    </row>
    <row r="440" spans="1:11" ht="13.5" hidden="1" thickBot="1">
      <c r="A440" s="1358"/>
      <c r="B440" s="27" t="s">
        <v>142</v>
      </c>
      <c r="C440" s="52">
        <f>SUM(C435:C439)</f>
        <v>0</v>
      </c>
      <c r="D440" s="53"/>
      <c r="E440" s="809">
        <f>SUM(E435:E439)</f>
        <v>0</v>
      </c>
      <c r="F440" s="52">
        <f>SUM(F435:F439)</f>
        <v>0</v>
      </c>
      <c r="G440" s="53"/>
      <c r="H440" s="809">
        <f>SUM(H435:H439)</f>
        <v>0</v>
      </c>
      <c r="I440" s="52">
        <f>SUM(I435:I439)</f>
        <v>0</v>
      </c>
      <c r="J440" s="53"/>
      <c r="K440" s="809">
        <f>SUM(K435:K439)</f>
        <v>0</v>
      </c>
    </row>
    <row r="441" spans="1:11" ht="13.5" thickBot="1">
      <c r="A441" s="7"/>
      <c r="B441" s="8"/>
      <c r="C441" s="9"/>
      <c r="D441" s="9"/>
      <c r="E441" s="9"/>
      <c r="F441" s="9"/>
      <c r="G441" s="9"/>
      <c r="H441" s="9"/>
      <c r="I441" s="9"/>
      <c r="J441" s="9"/>
      <c r="K441" s="10"/>
    </row>
    <row r="442" spans="1:11" ht="17.25" customHeight="1" thickBot="1">
      <c r="A442" s="1351" t="s">
        <v>640</v>
      </c>
      <c r="B442" s="1352"/>
      <c r="C442" s="766">
        <f>C410+C418+C426+C433+C440</f>
        <v>12</v>
      </c>
      <c r="D442" s="766">
        <f aca="true" t="shared" si="1" ref="D442:K442">D410+D418+D426+D433+D440</f>
        <v>0</v>
      </c>
      <c r="E442" s="766">
        <f t="shared" si="1"/>
        <v>655</v>
      </c>
      <c r="F442" s="766">
        <f t="shared" si="1"/>
        <v>12</v>
      </c>
      <c r="G442" s="766">
        <f t="shared" si="1"/>
        <v>0</v>
      </c>
      <c r="H442" s="766">
        <f t="shared" si="1"/>
        <v>720</v>
      </c>
      <c r="I442" s="766">
        <f t="shared" si="1"/>
        <v>12</v>
      </c>
      <c r="J442" s="766">
        <f t="shared" si="1"/>
        <v>0</v>
      </c>
      <c r="K442" s="766">
        <f t="shared" si="1"/>
        <v>785</v>
      </c>
    </row>
    <row r="443" spans="1:11" ht="13.5" thickBot="1">
      <c r="A443" s="7"/>
      <c r="B443" s="8"/>
      <c r="C443" s="9"/>
      <c r="D443" s="9"/>
      <c r="E443" s="9"/>
      <c r="F443" s="9"/>
      <c r="G443" s="9"/>
      <c r="H443" s="9"/>
      <c r="I443" s="9"/>
      <c r="J443" s="9"/>
      <c r="K443" s="10"/>
    </row>
    <row r="444" spans="1:11" ht="21" customHeight="1" thickBot="1">
      <c r="A444" s="1364" t="s">
        <v>654</v>
      </c>
      <c r="B444" s="1365"/>
      <c r="C444" s="1365"/>
      <c r="D444" s="1365"/>
      <c r="E444" s="1365"/>
      <c r="F444" s="1365"/>
      <c r="G444" s="1365"/>
      <c r="H444" s="1365"/>
      <c r="I444" s="1365"/>
      <c r="J444" s="1365"/>
      <c r="K444" s="1366"/>
    </row>
    <row r="445" spans="1:11" ht="28.5" customHeight="1">
      <c r="A445" s="1367" t="s">
        <v>655</v>
      </c>
      <c r="B445" s="797" t="s">
        <v>656</v>
      </c>
      <c r="C445" s="773">
        <v>5</v>
      </c>
      <c r="D445" s="789" t="s">
        <v>538</v>
      </c>
      <c r="E445" s="775">
        <v>100</v>
      </c>
      <c r="F445" s="773">
        <v>2</v>
      </c>
      <c r="G445" s="789" t="s">
        <v>538</v>
      </c>
      <c r="H445" s="775">
        <v>120</v>
      </c>
      <c r="I445" s="773">
        <v>2</v>
      </c>
      <c r="J445" s="789" t="s">
        <v>538</v>
      </c>
      <c r="K445" s="775">
        <v>140</v>
      </c>
    </row>
    <row r="446" spans="1:11" ht="24.75" customHeight="1">
      <c r="A446" s="1368"/>
      <c r="B446" s="270" t="s">
        <v>657</v>
      </c>
      <c r="C446" s="749">
        <v>5</v>
      </c>
      <c r="D446" s="750" t="s">
        <v>538</v>
      </c>
      <c r="E446" s="751">
        <v>60</v>
      </c>
      <c r="F446" s="749">
        <v>2</v>
      </c>
      <c r="G446" s="750" t="s">
        <v>538</v>
      </c>
      <c r="H446" s="751">
        <v>65</v>
      </c>
      <c r="I446" s="749">
        <v>2</v>
      </c>
      <c r="J446" s="750" t="s">
        <v>538</v>
      </c>
      <c r="K446" s="751">
        <v>70</v>
      </c>
    </row>
    <row r="447" spans="1:11" ht="19.5" customHeight="1" thickBot="1">
      <c r="A447" s="1368"/>
      <c r="B447" s="49"/>
      <c r="C447" s="45"/>
      <c r="D447" s="43"/>
      <c r="E447" s="44"/>
      <c r="F447" s="45"/>
      <c r="G447" s="43"/>
      <c r="H447" s="44"/>
      <c r="I447" s="45"/>
      <c r="J447" s="43"/>
      <c r="K447" s="44"/>
    </row>
    <row r="448" spans="1:11" ht="17.25" customHeight="1" thickBot="1">
      <c r="A448" s="1369"/>
      <c r="B448" s="868" t="s">
        <v>142</v>
      </c>
      <c r="C448" s="869">
        <f>SUM(C445:C447)</f>
        <v>10</v>
      </c>
      <c r="D448" s="870"/>
      <c r="E448" s="871">
        <f>SUM(E445:E447)</f>
        <v>160</v>
      </c>
      <c r="F448" s="869">
        <f>SUM(F445:F447)</f>
        <v>4</v>
      </c>
      <c r="G448" s="870"/>
      <c r="H448" s="871">
        <f>SUM(H445:H447)</f>
        <v>185</v>
      </c>
      <c r="I448" s="869">
        <f>SUM(I445:I447)</f>
        <v>4</v>
      </c>
      <c r="J448" s="870"/>
      <c r="K448" s="871">
        <f>SUM(K445:K447)</f>
        <v>210</v>
      </c>
    </row>
    <row r="449" spans="1:11" ht="21" customHeight="1">
      <c r="A449" s="7"/>
      <c r="B449" s="8"/>
      <c r="C449" s="9"/>
      <c r="D449" s="9"/>
      <c r="E449" s="9"/>
      <c r="F449" s="9"/>
      <c r="G449" s="9"/>
      <c r="H449" s="9"/>
      <c r="I449" s="9"/>
      <c r="J449" s="9"/>
      <c r="K449" s="10"/>
    </row>
    <row r="450" spans="1:11" ht="12.75" hidden="1">
      <c r="A450" s="1356" t="s">
        <v>658</v>
      </c>
      <c r="B450" s="808"/>
      <c r="C450" s="42"/>
      <c r="D450" s="40"/>
      <c r="E450" s="41"/>
      <c r="F450" s="42"/>
      <c r="G450" s="40"/>
      <c r="H450" s="41"/>
      <c r="I450" s="42"/>
      <c r="J450" s="40"/>
      <c r="K450" s="41"/>
    </row>
    <row r="451" spans="1:11" ht="12.75" hidden="1">
      <c r="A451" s="1357"/>
      <c r="B451" s="51"/>
      <c r="C451" s="45"/>
      <c r="D451" s="43"/>
      <c r="E451" s="44"/>
      <c r="F451" s="45"/>
      <c r="G451" s="43"/>
      <c r="H451" s="44"/>
      <c r="I451" s="45"/>
      <c r="J451" s="43"/>
      <c r="K451" s="44"/>
    </row>
    <row r="452" spans="1:11" ht="12.75" hidden="1">
      <c r="A452" s="1357"/>
      <c r="B452" s="49"/>
      <c r="C452" s="45"/>
      <c r="D452" s="43"/>
      <c r="E452" s="44"/>
      <c r="F452" s="45"/>
      <c r="G452" s="43"/>
      <c r="H452" s="44"/>
      <c r="I452" s="45"/>
      <c r="J452" s="43"/>
      <c r="K452" s="44"/>
    </row>
    <row r="453" spans="1:11" ht="12.75" hidden="1">
      <c r="A453" s="1357"/>
      <c r="B453" s="49"/>
      <c r="C453" s="45"/>
      <c r="D453" s="43"/>
      <c r="E453" s="44"/>
      <c r="F453" s="45"/>
      <c r="G453" s="43"/>
      <c r="H453" s="44"/>
      <c r="I453" s="45"/>
      <c r="J453" s="43"/>
      <c r="K453" s="44"/>
    </row>
    <row r="454" spans="1:11" ht="12.75" hidden="1">
      <c r="A454" s="1357"/>
      <c r="B454" s="50"/>
      <c r="C454" s="46"/>
      <c r="D454" s="47"/>
      <c r="E454" s="48"/>
      <c r="F454" s="45"/>
      <c r="G454" s="43"/>
      <c r="H454" s="44"/>
      <c r="I454" s="45"/>
      <c r="J454" s="43"/>
      <c r="K454" s="44"/>
    </row>
    <row r="455" spans="1:11" ht="13.5" hidden="1" thickBot="1">
      <c r="A455" s="1358"/>
      <c r="B455" s="27" t="s">
        <v>142</v>
      </c>
      <c r="C455" s="52">
        <f>SUM(C450:C454)</f>
        <v>0</v>
      </c>
      <c r="D455" s="53"/>
      <c r="E455" s="809">
        <f>SUM(E450:E454)</f>
        <v>0</v>
      </c>
      <c r="F455" s="52">
        <f>SUM(F450:F454)</f>
        <v>0</v>
      </c>
      <c r="G455" s="53"/>
      <c r="H455" s="809">
        <f>SUM(H450:H454)</f>
        <v>0</v>
      </c>
      <c r="I455" s="52">
        <f>SUM(I450:I454)</f>
        <v>0</v>
      </c>
      <c r="J455" s="53"/>
      <c r="K455" s="809">
        <f>SUM(K450:K454)</f>
        <v>0</v>
      </c>
    </row>
    <row r="456" spans="1:11" ht="0.75" customHeight="1" thickBot="1">
      <c r="A456" s="872"/>
      <c r="B456" s="873"/>
      <c r="C456" s="874"/>
      <c r="D456" s="874"/>
      <c r="E456" s="874"/>
      <c r="F456" s="874"/>
      <c r="G456" s="874"/>
      <c r="H456" s="874"/>
      <c r="I456" s="874"/>
      <c r="J456" s="874"/>
      <c r="K456" s="875"/>
    </row>
    <row r="457" spans="1:11" ht="16.5" customHeight="1" thickBot="1">
      <c r="A457" s="1351" t="s">
        <v>659</v>
      </c>
      <c r="B457" s="1352"/>
      <c r="C457" s="766">
        <f>C448+C455</f>
        <v>10</v>
      </c>
      <c r="D457" s="767"/>
      <c r="E457" s="768">
        <f>E448+E455</f>
        <v>160</v>
      </c>
      <c r="F457" s="766">
        <f>F448+F455</f>
        <v>4</v>
      </c>
      <c r="G457" s="767"/>
      <c r="H457" s="768">
        <f>H448+H455</f>
        <v>185</v>
      </c>
      <c r="I457" s="766">
        <f>I448+I455</f>
        <v>4</v>
      </c>
      <c r="J457" s="767"/>
      <c r="K457" s="768">
        <f>K448+K455</f>
        <v>210</v>
      </c>
    </row>
    <row r="458" spans="1:11" ht="12.75">
      <c r="A458" s="7"/>
      <c r="B458" s="8"/>
      <c r="C458" s="9"/>
      <c r="D458" s="9"/>
      <c r="E458" s="9"/>
      <c r="F458" s="9"/>
      <c r="G458" s="9"/>
      <c r="H458" s="9"/>
      <c r="I458" s="9"/>
      <c r="J458" s="9"/>
      <c r="K458" s="10"/>
    </row>
    <row r="459" spans="1:11" ht="13.5" customHeight="1" hidden="1">
      <c r="A459" s="1353" t="s">
        <v>660</v>
      </c>
      <c r="B459" s="1354"/>
      <c r="C459" s="1354"/>
      <c r="D459" s="1354"/>
      <c r="E459" s="1354"/>
      <c r="F459" s="1354"/>
      <c r="G459" s="1354"/>
      <c r="H459" s="1354"/>
      <c r="I459" s="1354"/>
      <c r="J459" s="1354"/>
      <c r="K459" s="1355"/>
    </row>
    <row r="460" spans="1:11" ht="12.75" hidden="1">
      <c r="A460" s="1356" t="s">
        <v>661</v>
      </c>
      <c r="B460" s="808"/>
      <c r="C460" s="42"/>
      <c r="D460" s="40"/>
      <c r="E460" s="41"/>
      <c r="F460" s="42"/>
      <c r="G460" s="40"/>
      <c r="H460" s="41"/>
      <c r="I460" s="42"/>
      <c r="J460" s="40"/>
      <c r="K460" s="41"/>
    </row>
    <row r="461" spans="1:11" ht="12.75" hidden="1">
      <c r="A461" s="1357"/>
      <c r="B461" s="51"/>
      <c r="C461" s="45"/>
      <c r="D461" s="43"/>
      <c r="E461" s="44"/>
      <c r="F461" s="45"/>
      <c r="G461" s="43"/>
      <c r="H461" s="44"/>
      <c r="I461" s="45"/>
      <c r="J461" s="43"/>
      <c r="K461" s="44"/>
    </row>
    <row r="462" spans="1:11" ht="12.75" hidden="1">
      <c r="A462" s="1357"/>
      <c r="B462" s="49"/>
      <c r="C462" s="45"/>
      <c r="D462" s="43"/>
      <c r="E462" s="44"/>
      <c r="F462" s="45"/>
      <c r="G462" s="43"/>
      <c r="H462" s="44"/>
      <c r="I462" s="45"/>
      <c r="J462" s="43"/>
      <c r="K462" s="44"/>
    </row>
    <row r="463" spans="1:11" ht="12.75" hidden="1">
      <c r="A463" s="1357"/>
      <c r="B463" s="49"/>
      <c r="C463" s="45"/>
      <c r="D463" s="43"/>
      <c r="E463" s="44"/>
      <c r="F463" s="45"/>
      <c r="G463" s="43"/>
      <c r="H463" s="44"/>
      <c r="I463" s="45"/>
      <c r="J463" s="43"/>
      <c r="K463" s="44"/>
    </row>
    <row r="464" spans="1:11" ht="12.75" hidden="1">
      <c r="A464" s="1357"/>
      <c r="B464" s="50"/>
      <c r="C464" s="46"/>
      <c r="D464" s="47"/>
      <c r="E464" s="48"/>
      <c r="F464" s="45"/>
      <c r="G464" s="43"/>
      <c r="H464" s="44"/>
      <c r="I464" s="45"/>
      <c r="J464" s="43"/>
      <c r="K464" s="44"/>
    </row>
    <row r="465" spans="1:11" ht="13.5" hidden="1" thickBot="1">
      <c r="A465" s="1358"/>
      <c r="B465" s="27" t="s">
        <v>142</v>
      </c>
      <c r="C465" s="52">
        <f>SUM(C460:C464)</f>
        <v>0</v>
      </c>
      <c r="D465" s="53"/>
      <c r="E465" s="809">
        <f>SUM(E460:E464)</f>
        <v>0</v>
      </c>
      <c r="F465" s="52">
        <f>SUM(F460:F464)</f>
        <v>0</v>
      </c>
      <c r="G465" s="53"/>
      <c r="H465" s="809">
        <f>SUM(H460:H464)</f>
        <v>0</v>
      </c>
      <c r="I465" s="52">
        <f>SUM(I460:I464)</f>
        <v>0</v>
      </c>
      <c r="J465" s="53"/>
      <c r="K465" s="809">
        <f>SUM(K460:K464)</f>
        <v>0</v>
      </c>
    </row>
    <row r="466" spans="1:11" ht="12.75" hidden="1">
      <c r="A466" s="7"/>
      <c r="B466" s="8"/>
      <c r="C466" s="9"/>
      <c r="D466" s="9"/>
      <c r="E466" s="9"/>
      <c r="F466" s="9"/>
      <c r="G466" s="9"/>
      <c r="H466" s="9"/>
      <c r="I466" s="9"/>
      <c r="J466" s="9"/>
      <c r="K466" s="10"/>
    </row>
    <row r="467" spans="1:11" ht="13.5" customHeight="1" hidden="1">
      <c r="A467" s="1338" t="s">
        <v>662</v>
      </c>
      <c r="B467" s="1339"/>
      <c r="C467" s="57">
        <f>C465</f>
        <v>0</v>
      </c>
      <c r="D467" s="58"/>
      <c r="E467" s="63">
        <f>E465</f>
        <v>0</v>
      </c>
      <c r="F467" s="57">
        <f>F465</f>
        <v>0</v>
      </c>
      <c r="G467" s="58"/>
      <c r="H467" s="63">
        <f>H465</f>
        <v>0</v>
      </c>
      <c r="I467" s="57">
        <f>I465</f>
        <v>0</v>
      </c>
      <c r="J467" s="58"/>
      <c r="K467" s="63">
        <f>K465</f>
        <v>0</v>
      </c>
    </row>
    <row r="468" spans="1:11" ht="0.75" customHeight="1" thickBot="1">
      <c r="A468" s="7"/>
      <c r="B468" s="8"/>
      <c r="C468" s="9"/>
      <c r="D468" s="9"/>
      <c r="E468" s="9"/>
      <c r="F468" s="9"/>
      <c r="G468" s="9"/>
      <c r="H468" s="9"/>
      <c r="I468" s="9"/>
      <c r="J468" s="9"/>
      <c r="K468" s="10"/>
    </row>
    <row r="469" spans="1:11" ht="22.5" customHeight="1" hidden="1">
      <c r="A469" s="1359" t="s">
        <v>43</v>
      </c>
      <c r="B469" s="1360"/>
      <c r="C469" s="876">
        <f>C359+C401+C442+C457+C467</f>
        <v>4389</v>
      </c>
      <c r="D469" s="877"/>
      <c r="E469" s="878">
        <f>E359+E401+E442+E457+E467</f>
        <v>12327</v>
      </c>
      <c r="F469" s="876">
        <f>F359+F401+F442+F457+F467</f>
        <v>4404</v>
      </c>
      <c r="G469" s="877"/>
      <c r="H469" s="878">
        <f>H359+H401+H442+H457+H467</f>
        <v>13569</v>
      </c>
      <c r="I469" s="876">
        <f>I359+I401+I442+I457+I467</f>
        <v>4509</v>
      </c>
      <c r="J469" s="877"/>
      <c r="K469" s="878">
        <f>K359+K401+K442+K457+K467</f>
        <v>14319</v>
      </c>
    </row>
    <row r="470" spans="1:11" ht="13.5" hidden="1" thickBot="1">
      <c r="A470" s="7"/>
      <c r="B470" s="8"/>
      <c r="C470" s="9"/>
      <c r="D470" s="9"/>
      <c r="E470" s="9"/>
      <c r="F470" s="9"/>
      <c r="G470" s="9"/>
      <c r="H470" s="9"/>
      <c r="I470" s="9"/>
      <c r="J470" s="9"/>
      <c r="K470" s="10"/>
    </row>
    <row r="471" spans="1:11" ht="23.25" customHeight="1" thickBot="1">
      <c r="A471" s="1361" t="s">
        <v>109</v>
      </c>
      <c r="B471" s="1362"/>
      <c r="C471" s="1362"/>
      <c r="D471" s="1362"/>
      <c r="E471" s="1362"/>
      <c r="F471" s="1362"/>
      <c r="G471" s="1362"/>
      <c r="H471" s="1362"/>
      <c r="I471" s="1362"/>
      <c r="J471" s="1362"/>
      <c r="K471" s="1363"/>
    </row>
    <row r="472" spans="1:11" ht="13.5" customHeight="1" thickBot="1">
      <c r="A472" s="1342" t="s">
        <v>535</v>
      </c>
      <c r="B472" s="1343"/>
      <c r="C472" s="1344" t="s">
        <v>267</v>
      </c>
      <c r="D472" s="1345"/>
      <c r="E472" s="1346"/>
      <c r="F472" s="1344" t="s">
        <v>371</v>
      </c>
      <c r="G472" s="1345"/>
      <c r="H472" s="1346"/>
      <c r="I472" s="1344" t="s">
        <v>464</v>
      </c>
      <c r="J472" s="1345"/>
      <c r="K472" s="1346"/>
    </row>
    <row r="473" spans="1:11" ht="12.75">
      <c r="A473" s="1347" t="s">
        <v>663</v>
      </c>
      <c r="B473" s="742" t="s">
        <v>138</v>
      </c>
      <c r="C473" s="1349" t="s">
        <v>61</v>
      </c>
      <c r="D473" s="1350"/>
      <c r="E473" s="1334" t="s">
        <v>62</v>
      </c>
      <c r="F473" s="1349" t="s">
        <v>61</v>
      </c>
      <c r="G473" s="1350"/>
      <c r="H473" s="1334" t="s">
        <v>62</v>
      </c>
      <c r="I473" s="1349" t="s">
        <v>61</v>
      </c>
      <c r="J473" s="1350"/>
      <c r="K473" s="1334" t="s">
        <v>62</v>
      </c>
    </row>
    <row r="474" spans="1:11" ht="26.25" thickBot="1">
      <c r="A474" s="1348"/>
      <c r="B474" s="743" t="s">
        <v>664</v>
      </c>
      <c r="C474" s="69" t="s">
        <v>63</v>
      </c>
      <c r="D474" s="70" t="s">
        <v>64</v>
      </c>
      <c r="E474" s="1335"/>
      <c r="F474" s="69" t="s">
        <v>63</v>
      </c>
      <c r="G474" s="70" t="s">
        <v>64</v>
      </c>
      <c r="H474" s="1335"/>
      <c r="I474" s="69" t="s">
        <v>63</v>
      </c>
      <c r="J474" s="70" t="s">
        <v>64</v>
      </c>
      <c r="K474" s="1335"/>
    </row>
    <row r="475" spans="1:11" ht="16.5" customHeight="1">
      <c r="A475" s="824" t="s">
        <v>665</v>
      </c>
      <c r="B475" s="824" t="s">
        <v>666</v>
      </c>
      <c r="C475" s="773"/>
      <c r="D475" s="789"/>
      <c r="E475" s="1336">
        <v>116</v>
      </c>
      <c r="F475" s="773"/>
      <c r="G475" s="789"/>
      <c r="H475" s="1336">
        <v>122</v>
      </c>
      <c r="I475" s="773"/>
      <c r="J475" s="789"/>
      <c r="K475" s="1336">
        <v>122</v>
      </c>
    </row>
    <row r="476" spans="1:11" ht="17.25" customHeight="1" thickBot="1">
      <c r="A476" s="879" t="s">
        <v>667</v>
      </c>
      <c r="B476" s="879" t="s">
        <v>668</v>
      </c>
      <c r="C476" s="770"/>
      <c r="D476" s="865"/>
      <c r="E476" s="1337"/>
      <c r="F476" s="770"/>
      <c r="G476" s="865"/>
      <c r="H476" s="1337"/>
      <c r="I476" s="770"/>
      <c r="J476" s="865"/>
      <c r="K476" s="1337"/>
    </row>
    <row r="477" spans="1:11" ht="13.5" thickBot="1">
      <c r="A477" s="1338" t="s">
        <v>43</v>
      </c>
      <c r="B477" s="1339"/>
      <c r="C477" s="57">
        <f>SUM(C475:C476)</f>
        <v>0</v>
      </c>
      <c r="D477" s="58"/>
      <c r="E477" s="63">
        <f>SUM(E475:E476)</f>
        <v>116</v>
      </c>
      <c r="F477" s="57">
        <f>SUM(F475:F476)</f>
        <v>0</v>
      </c>
      <c r="G477" s="58"/>
      <c r="H477" s="63">
        <f>SUM(H475:H476)</f>
        <v>122</v>
      </c>
      <c r="I477" s="57">
        <f>SUM(I475:I476)</f>
        <v>0</v>
      </c>
      <c r="J477" s="58"/>
      <c r="K477" s="63">
        <f>SUM(K475:K476)</f>
        <v>122</v>
      </c>
    </row>
    <row r="478" spans="1:11" ht="13.5" thickBot="1">
      <c r="A478" s="7"/>
      <c r="B478" s="8"/>
      <c r="C478" s="9"/>
      <c r="D478" s="9"/>
      <c r="E478" s="9"/>
      <c r="F478" s="9"/>
      <c r="G478" s="9"/>
      <c r="H478" s="9"/>
      <c r="I478" s="9"/>
      <c r="J478" s="9"/>
      <c r="K478" s="10"/>
    </row>
    <row r="479" spans="1:11" ht="20.25" customHeight="1" thickBot="1">
      <c r="A479" s="1340" t="s">
        <v>43</v>
      </c>
      <c r="B479" s="1341"/>
      <c r="C479" s="880">
        <f>C469+C477</f>
        <v>4389</v>
      </c>
      <c r="D479" s="881"/>
      <c r="E479" s="882">
        <f aca="true" t="shared" si="2" ref="E479:K479">E469</f>
        <v>12327</v>
      </c>
      <c r="F479" s="882">
        <f t="shared" si="2"/>
        <v>4404</v>
      </c>
      <c r="G479" s="882">
        <f t="shared" si="2"/>
        <v>0</v>
      </c>
      <c r="H479" s="882">
        <f t="shared" si="2"/>
        <v>13569</v>
      </c>
      <c r="I479" s="882">
        <f t="shared" si="2"/>
        <v>4509</v>
      </c>
      <c r="J479" s="882">
        <f t="shared" si="2"/>
        <v>0</v>
      </c>
      <c r="K479" s="882">
        <f t="shared" si="2"/>
        <v>14319</v>
      </c>
    </row>
    <row r="482" spans="1:11" ht="12.75" customHeight="1">
      <c r="A482" s="30" t="s">
        <v>669</v>
      </c>
      <c r="B482" s="1333" t="s">
        <v>670</v>
      </c>
      <c r="C482" s="1333"/>
      <c r="D482" s="1333"/>
      <c r="E482" s="1333"/>
      <c r="F482" s="1333"/>
      <c r="G482" s="1333"/>
      <c r="H482" s="1333"/>
      <c r="I482" s="1333"/>
      <c r="J482" s="1333"/>
      <c r="K482" s="1333"/>
    </row>
    <row r="483" spans="1:11" ht="12.75">
      <c r="A483" s="30"/>
      <c r="B483" s="744"/>
      <c r="C483" s="741"/>
      <c r="D483" s="741"/>
      <c r="E483" s="741"/>
      <c r="F483" s="741"/>
      <c r="G483" s="741"/>
      <c r="H483" s="741"/>
      <c r="I483" s="741"/>
      <c r="J483" s="741"/>
      <c r="K483" s="741"/>
    </row>
  </sheetData>
  <sheetProtection/>
  <mergeCells count="254">
    <mergeCell ref="A177:A182"/>
    <mergeCell ref="A184:A189"/>
    <mergeCell ref="A191:A197"/>
    <mergeCell ref="A199:A204"/>
    <mergeCell ref="C110:K110"/>
    <mergeCell ref="C111:K111"/>
    <mergeCell ref="C112:K112"/>
    <mergeCell ref="C113:K113"/>
    <mergeCell ref="A159:A160"/>
    <mergeCell ref="B159:B160"/>
    <mergeCell ref="A68:B68"/>
    <mergeCell ref="B71:K71"/>
    <mergeCell ref="A72:K72"/>
    <mergeCell ref="H74:K74"/>
    <mergeCell ref="A75:B75"/>
    <mergeCell ref="C108:K108"/>
    <mergeCell ref="C75:K75"/>
    <mergeCell ref="A76:B76"/>
    <mergeCell ref="C76:K76"/>
    <mergeCell ref="C77:K77"/>
    <mergeCell ref="A33:K33"/>
    <mergeCell ref="H35:K35"/>
    <mergeCell ref="A36:B36"/>
    <mergeCell ref="A56:A57"/>
    <mergeCell ref="B56:B57"/>
    <mergeCell ref="C56:D56"/>
    <mergeCell ref="E56:E57"/>
    <mergeCell ref="C36:K36"/>
    <mergeCell ref="A37:B37"/>
    <mergeCell ref="C37:K37"/>
    <mergeCell ref="H21:H22"/>
    <mergeCell ref="I21:J21"/>
    <mergeCell ref="K21:K22"/>
    <mergeCell ref="A23:A27"/>
    <mergeCell ref="A29:B29"/>
    <mergeCell ref="A31:B31"/>
    <mergeCell ref="A19:K19"/>
    <mergeCell ref="A20:B20"/>
    <mergeCell ref="C20:E20"/>
    <mergeCell ref="F20:H20"/>
    <mergeCell ref="I20:K20"/>
    <mergeCell ref="A21:A22"/>
    <mergeCell ref="B21:B22"/>
    <mergeCell ref="C21:D21"/>
    <mergeCell ref="E21:E22"/>
    <mergeCell ref="F21:G21"/>
    <mergeCell ref="C13:K13"/>
    <mergeCell ref="C14:K14"/>
    <mergeCell ref="C15:K15"/>
    <mergeCell ref="C16:K16"/>
    <mergeCell ref="A17:K17"/>
    <mergeCell ref="A18:K18"/>
    <mergeCell ref="C7:K7"/>
    <mergeCell ref="C8:K8"/>
    <mergeCell ref="C9:K9"/>
    <mergeCell ref="C10:K10"/>
    <mergeCell ref="C11:K11"/>
    <mergeCell ref="C12:K12"/>
    <mergeCell ref="A2:K2"/>
    <mergeCell ref="H4:K4"/>
    <mergeCell ref="A5:B5"/>
    <mergeCell ref="C5:K5"/>
    <mergeCell ref="A6:B6"/>
    <mergeCell ref="C6:K6"/>
    <mergeCell ref="C38:K38"/>
    <mergeCell ref="C39:K39"/>
    <mergeCell ref="C40:K40"/>
    <mergeCell ref="C41:K41"/>
    <mergeCell ref="B42:B45"/>
    <mergeCell ref="C42:K42"/>
    <mergeCell ref="C43:K43"/>
    <mergeCell ref="C44:K44"/>
    <mergeCell ref="C45:K45"/>
    <mergeCell ref="C46:K46"/>
    <mergeCell ref="C47:K47"/>
    <mergeCell ref="C48:K48"/>
    <mergeCell ref="C49:K49"/>
    <mergeCell ref="C50:K50"/>
    <mergeCell ref="C51:K51"/>
    <mergeCell ref="A52:K52"/>
    <mergeCell ref="A53:K53"/>
    <mergeCell ref="A54:K54"/>
    <mergeCell ref="A55:B55"/>
    <mergeCell ref="C55:E55"/>
    <mergeCell ref="F55:H55"/>
    <mergeCell ref="I55:K55"/>
    <mergeCell ref="F56:G56"/>
    <mergeCell ref="H56:H57"/>
    <mergeCell ref="I56:J56"/>
    <mergeCell ref="K56:K57"/>
    <mergeCell ref="A58:A64"/>
    <mergeCell ref="A66:B66"/>
    <mergeCell ref="C78:K78"/>
    <mergeCell ref="C79:K79"/>
    <mergeCell ref="C80:K80"/>
    <mergeCell ref="C81:K81"/>
    <mergeCell ref="C82:K82"/>
    <mergeCell ref="C83:K83"/>
    <mergeCell ref="C84:K84"/>
    <mergeCell ref="C85:K85"/>
    <mergeCell ref="F91:G91"/>
    <mergeCell ref="H91:H92"/>
    <mergeCell ref="C86:K86"/>
    <mergeCell ref="A87:K87"/>
    <mergeCell ref="A88:K88"/>
    <mergeCell ref="A89:K89"/>
    <mergeCell ref="A90:B90"/>
    <mergeCell ref="C90:E90"/>
    <mergeCell ref="F90:H90"/>
    <mergeCell ref="I90:K90"/>
    <mergeCell ref="I91:J91"/>
    <mergeCell ref="K91:K92"/>
    <mergeCell ref="A93:A94"/>
    <mergeCell ref="A95:B95"/>
    <mergeCell ref="A97:B97"/>
    <mergeCell ref="B100:K100"/>
    <mergeCell ref="A91:A92"/>
    <mergeCell ref="B91:B92"/>
    <mergeCell ref="C91:D91"/>
    <mergeCell ref="E91:E92"/>
    <mergeCell ref="I119:K119"/>
    <mergeCell ref="A102:K102"/>
    <mergeCell ref="H103:K103"/>
    <mergeCell ref="A104:B104"/>
    <mergeCell ref="C104:K104"/>
    <mergeCell ref="A105:B105"/>
    <mergeCell ref="C105:K105"/>
    <mergeCell ref="C114:K114"/>
    <mergeCell ref="C115:K115"/>
    <mergeCell ref="C109:K109"/>
    <mergeCell ref="F120:G120"/>
    <mergeCell ref="H120:H121"/>
    <mergeCell ref="C106:K106"/>
    <mergeCell ref="C107:K107"/>
    <mergeCell ref="A116:K116"/>
    <mergeCell ref="A117:K117"/>
    <mergeCell ref="A118:K118"/>
    <mergeCell ref="A119:B119"/>
    <mergeCell ref="C119:E119"/>
    <mergeCell ref="F119:H119"/>
    <mergeCell ref="I120:J120"/>
    <mergeCell ref="K120:K121"/>
    <mergeCell ref="A122:A126"/>
    <mergeCell ref="A127:B127"/>
    <mergeCell ref="A129:B129"/>
    <mergeCell ref="B132:K132"/>
    <mergeCell ref="A120:A121"/>
    <mergeCell ref="B120:B121"/>
    <mergeCell ref="C120:D120"/>
    <mergeCell ref="E120:E121"/>
    <mergeCell ref="B134:K134"/>
    <mergeCell ref="B136:K136"/>
    <mergeCell ref="A140:K140"/>
    <mergeCell ref="H142:K142"/>
    <mergeCell ref="A143:B143"/>
    <mergeCell ref="C143:K143"/>
    <mergeCell ref="A144:B144"/>
    <mergeCell ref="C144:K144"/>
    <mergeCell ref="C145:K145"/>
    <mergeCell ref="C146:K146"/>
    <mergeCell ref="C147:K147"/>
    <mergeCell ref="C148:K148"/>
    <mergeCell ref="C149:K149"/>
    <mergeCell ref="C150:K150"/>
    <mergeCell ref="C151:K151"/>
    <mergeCell ref="C152:K152"/>
    <mergeCell ref="C153:K153"/>
    <mergeCell ref="C154:K154"/>
    <mergeCell ref="A155:K155"/>
    <mergeCell ref="A156:B156"/>
    <mergeCell ref="A157:B157"/>
    <mergeCell ref="A158:B158"/>
    <mergeCell ref="C158:E158"/>
    <mergeCell ref="F158:H158"/>
    <mergeCell ref="I158:K158"/>
    <mergeCell ref="F159:G159"/>
    <mergeCell ref="H159:H160"/>
    <mergeCell ref="I159:J159"/>
    <mergeCell ref="K159:K160"/>
    <mergeCell ref="A161:A168"/>
    <mergeCell ref="A170:A175"/>
    <mergeCell ref="C159:D159"/>
    <mergeCell ref="E159:E160"/>
    <mergeCell ref="A205:B205"/>
    <mergeCell ref="A207:K207"/>
    <mergeCell ref="A208:A217"/>
    <mergeCell ref="A219:A225"/>
    <mergeCell ref="A227:A233"/>
    <mergeCell ref="A235:A246"/>
    <mergeCell ref="A248:A253"/>
    <mergeCell ref="A255:A261"/>
    <mergeCell ref="A262:B262"/>
    <mergeCell ref="A264:K264"/>
    <mergeCell ref="A265:A269"/>
    <mergeCell ref="A270:B270"/>
    <mergeCell ref="A271:A275"/>
    <mergeCell ref="A277:A282"/>
    <mergeCell ref="A284:A289"/>
    <mergeCell ref="A291:A296"/>
    <mergeCell ref="A298:A303"/>
    <mergeCell ref="A304:B304"/>
    <mergeCell ref="A306:K306"/>
    <mergeCell ref="A307:A312"/>
    <mergeCell ref="A314:A319"/>
    <mergeCell ref="A320:B320"/>
    <mergeCell ref="A322:K322"/>
    <mergeCell ref="A323:A328"/>
    <mergeCell ref="A330:A335"/>
    <mergeCell ref="A337:A342"/>
    <mergeCell ref="A344:A349"/>
    <mergeCell ref="A351:A356"/>
    <mergeCell ref="A357:B357"/>
    <mergeCell ref="A359:B359"/>
    <mergeCell ref="A361:B361"/>
    <mergeCell ref="A362:A365"/>
    <mergeCell ref="A367:A372"/>
    <mergeCell ref="A374:A379"/>
    <mergeCell ref="A380:A385"/>
    <mergeCell ref="A387:A392"/>
    <mergeCell ref="A394:A399"/>
    <mergeCell ref="A401:B401"/>
    <mergeCell ref="A403:B403"/>
    <mergeCell ref="A404:A410"/>
    <mergeCell ref="A412:A418"/>
    <mergeCell ref="A421:A426"/>
    <mergeCell ref="A428:A433"/>
    <mergeCell ref="A435:A440"/>
    <mergeCell ref="A442:B442"/>
    <mergeCell ref="A444:K444"/>
    <mergeCell ref="A445:A448"/>
    <mergeCell ref="A450:A455"/>
    <mergeCell ref="A457:B457"/>
    <mergeCell ref="A459:K459"/>
    <mergeCell ref="A460:A465"/>
    <mergeCell ref="A467:B467"/>
    <mergeCell ref="A469:B469"/>
    <mergeCell ref="A471:K471"/>
    <mergeCell ref="A472:B472"/>
    <mergeCell ref="C472:E472"/>
    <mergeCell ref="F472:H472"/>
    <mergeCell ref="I472:K472"/>
    <mergeCell ref="A473:A474"/>
    <mergeCell ref="C473:D473"/>
    <mergeCell ref="E473:E474"/>
    <mergeCell ref="F473:G473"/>
    <mergeCell ref="H473:H474"/>
    <mergeCell ref="I473:J473"/>
    <mergeCell ref="B482:K482"/>
    <mergeCell ref="K473:K474"/>
    <mergeCell ref="E475:E476"/>
    <mergeCell ref="H475:H476"/>
    <mergeCell ref="K475:K476"/>
    <mergeCell ref="A477:B477"/>
    <mergeCell ref="A479:B479"/>
  </mergeCells>
  <printOptions horizontalCentered="1"/>
  <pageMargins left="0.3937007874015748" right="0.3937007874015748" top="0.5905511811023623" bottom="0.6692913385826772" header="0" footer="0"/>
  <pageSetup horizontalDpi="300" verticalDpi="300" orientation="portrait" paperSize="9" scale="65" r:id="rId3"/>
  <headerFooter alignWithMargins="0">
    <oddFooter>&amp;CSayfa &amp;P / &amp;N</oddFooter>
  </headerFooter>
  <drawing r:id="rId2"/>
  <legacyDrawing r:id="rId1"/>
</worksheet>
</file>

<file path=xl/worksheets/sheet9.xml><?xml version="1.0" encoding="utf-8"?>
<worksheet xmlns="http://schemas.openxmlformats.org/spreadsheetml/2006/main" xmlns:r="http://schemas.openxmlformats.org/officeDocument/2006/relationships">
  <dimension ref="A2:AA242"/>
  <sheetViews>
    <sheetView zoomScalePageLayoutView="0" workbookViewId="0" topLeftCell="A204">
      <selection activeCell="A228" sqref="A228:K228"/>
    </sheetView>
  </sheetViews>
  <sheetFormatPr defaultColWidth="9.140625" defaultRowHeight="12.75"/>
  <cols>
    <col min="1" max="1" width="23.00390625" style="19" customWidth="1"/>
    <col min="2" max="2" width="40.00390625" style="19" customWidth="1"/>
    <col min="3" max="9" width="8.7109375" style="28" customWidth="1"/>
    <col min="10" max="10" width="6.421875" style="28" customWidth="1"/>
    <col min="11" max="11" width="8.7109375" style="28" customWidth="1"/>
    <col min="12" max="16384" width="9.140625" style="19" customWidth="1"/>
  </cols>
  <sheetData>
    <row r="2" spans="1:11" s="56" customFormat="1" ht="22.5" customHeight="1">
      <c r="A2" s="1323" t="s">
        <v>689</v>
      </c>
      <c r="B2" s="1323"/>
      <c r="C2" s="1323"/>
      <c r="D2" s="1323"/>
      <c r="E2" s="1323"/>
      <c r="F2" s="1323"/>
      <c r="G2" s="1323"/>
      <c r="H2" s="1323"/>
      <c r="I2" s="1323"/>
      <c r="J2" s="1323"/>
      <c r="K2" s="1323"/>
    </row>
    <row r="3" ht="12.75" customHeight="1"/>
    <row r="4" spans="8:11" ht="15" customHeight="1" thickBot="1">
      <c r="H4" s="1415" t="s">
        <v>690</v>
      </c>
      <c r="I4" s="1416"/>
      <c r="J4" s="1416"/>
      <c r="K4" s="1416"/>
    </row>
    <row r="5" spans="1:11" s="8" customFormat="1" ht="19.5" customHeight="1" thickBot="1">
      <c r="A5" s="1472" t="s">
        <v>102</v>
      </c>
      <c r="B5" s="1473"/>
      <c r="C5" s="1406" t="s">
        <v>69</v>
      </c>
      <c r="D5" s="1407"/>
      <c r="E5" s="1407"/>
      <c r="F5" s="1407"/>
      <c r="G5" s="1407"/>
      <c r="H5" s="1407"/>
      <c r="I5" s="1407"/>
      <c r="J5" s="1407"/>
      <c r="K5" s="1408"/>
    </row>
    <row r="6" spans="1:11" s="8" customFormat="1" ht="19.5" customHeight="1" thickBot="1">
      <c r="A6" s="1472" t="s">
        <v>103</v>
      </c>
      <c r="B6" s="1473"/>
      <c r="C6" s="1406" t="s">
        <v>42</v>
      </c>
      <c r="D6" s="1407"/>
      <c r="E6" s="1407"/>
      <c r="F6" s="1407"/>
      <c r="G6" s="1407"/>
      <c r="H6" s="1407"/>
      <c r="I6" s="1407"/>
      <c r="J6" s="1407"/>
      <c r="K6" s="1408"/>
    </row>
    <row r="7" spans="1:11" s="8" customFormat="1" ht="19.5" customHeight="1">
      <c r="A7" s="160" t="s">
        <v>104</v>
      </c>
      <c r="B7" s="37" t="s">
        <v>105</v>
      </c>
      <c r="C7" s="1409" t="s">
        <v>70</v>
      </c>
      <c r="D7" s="1410"/>
      <c r="E7" s="1410"/>
      <c r="F7" s="1410"/>
      <c r="G7" s="1410"/>
      <c r="H7" s="1410"/>
      <c r="I7" s="1410"/>
      <c r="J7" s="1410"/>
      <c r="K7" s="1411"/>
    </row>
    <row r="8" spans="1:11" s="8" customFormat="1" ht="19.5" customHeight="1">
      <c r="A8" s="161"/>
      <c r="B8" s="38" t="s">
        <v>106</v>
      </c>
      <c r="C8" s="1412" t="s">
        <v>4</v>
      </c>
      <c r="D8" s="1413"/>
      <c r="E8" s="1413"/>
      <c r="F8" s="1413"/>
      <c r="G8" s="1413"/>
      <c r="H8" s="1413"/>
      <c r="I8" s="1413"/>
      <c r="J8" s="1413"/>
      <c r="K8" s="1414"/>
    </row>
    <row r="9" spans="1:11" s="8" customFormat="1" ht="19.5" customHeight="1">
      <c r="A9" s="161"/>
      <c r="B9" s="38" t="s">
        <v>107</v>
      </c>
      <c r="C9" s="1395" t="s">
        <v>36</v>
      </c>
      <c r="D9" s="1396"/>
      <c r="E9" s="1396"/>
      <c r="F9" s="1396"/>
      <c r="G9" s="1396"/>
      <c r="H9" s="1396"/>
      <c r="I9" s="1396"/>
      <c r="J9" s="1396"/>
      <c r="K9" s="1397"/>
    </row>
    <row r="10" spans="1:11" s="8" customFormat="1" ht="19.5" customHeight="1">
      <c r="A10" s="161"/>
      <c r="B10" s="38" t="s">
        <v>135</v>
      </c>
      <c r="C10" s="1395"/>
      <c r="D10" s="1396"/>
      <c r="E10" s="1396"/>
      <c r="F10" s="1396"/>
      <c r="G10" s="1396"/>
      <c r="H10" s="1396"/>
      <c r="I10" s="1396"/>
      <c r="J10" s="1396"/>
      <c r="K10" s="1397"/>
    </row>
    <row r="11" spans="1:11" s="8" customFormat="1" ht="19.5" customHeight="1">
      <c r="A11" s="161"/>
      <c r="B11" s="38" t="s">
        <v>108</v>
      </c>
      <c r="C11" s="1395"/>
      <c r="D11" s="1396"/>
      <c r="E11" s="1396"/>
      <c r="F11" s="1396"/>
      <c r="G11" s="1396"/>
      <c r="H11" s="1396"/>
      <c r="I11" s="1396"/>
      <c r="J11" s="1396"/>
      <c r="K11" s="1397"/>
    </row>
    <row r="12" spans="1:11" s="8" customFormat="1" ht="19.5" customHeight="1">
      <c r="A12" s="161"/>
      <c r="B12" s="38" t="s">
        <v>148</v>
      </c>
      <c r="C12" s="1401">
        <f>C14</f>
        <v>0</v>
      </c>
      <c r="D12" s="1402"/>
      <c r="E12" s="1402"/>
      <c r="F12" s="1402"/>
      <c r="G12" s="1402"/>
      <c r="H12" s="1402"/>
      <c r="I12" s="1402"/>
      <c r="J12" s="1402"/>
      <c r="K12" s="1403"/>
    </row>
    <row r="13" spans="1:11" s="8" customFormat="1" ht="19.5" customHeight="1">
      <c r="A13" s="161"/>
      <c r="B13" s="38" t="s">
        <v>687</v>
      </c>
      <c r="C13" s="1401">
        <v>0</v>
      </c>
      <c r="D13" s="1402"/>
      <c r="E13" s="1402"/>
      <c r="F13" s="1402"/>
      <c r="G13" s="1402"/>
      <c r="H13" s="1402"/>
      <c r="I13" s="1402"/>
      <c r="J13" s="1402"/>
      <c r="K13" s="1403"/>
    </row>
    <row r="14" spans="1:11" s="8" customFormat="1" ht="19.5" customHeight="1">
      <c r="A14" s="161"/>
      <c r="B14" s="38" t="s">
        <v>461</v>
      </c>
      <c r="C14" s="1401"/>
      <c r="D14" s="1402"/>
      <c r="E14" s="1402"/>
      <c r="F14" s="1402"/>
      <c r="G14" s="1402"/>
      <c r="H14" s="1402"/>
      <c r="I14" s="1402"/>
      <c r="J14" s="1402"/>
      <c r="K14" s="1403"/>
    </row>
    <row r="15" spans="1:11" s="8" customFormat="1" ht="19.5" customHeight="1">
      <c r="A15" s="161"/>
      <c r="B15" s="38" t="s">
        <v>510</v>
      </c>
      <c r="C15" s="1401"/>
      <c r="D15" s="1402"/>
      <c r="E15" s="1402"/>
      <c r="F15" s="1402"/>
      <c r="G15" s="1402"/>
      <c r="H15" s="1402"/>
      <c r="I15" s="1402"/>
      <c r="J15" s="1402"/>
      <c r="K15" s="1403"/>
    </row>
    <row r="16" spans="1:11" s="8" customFormat="1" ht="19.5" customHeight="1" thickBot="1">
      <c r="A16" s="162"/>
      <c r="B16" s="39" t="s">
        <v>688</v>
      </c>
      <c r="C16" s="1474"/>
      <c r="D16" s="1475"/>
      <c r="E16" s="1475"/>
      <c r="F16" s="1475"/>
      <c r="G16" s="1475"/>
      <c r="H16" s="1475"/>
      <c r="I16" s="1475"/>
      <c r="J16" s="1475"/>
      <c r="K16" s="1476"/>
    </row>
    <row r="17" spans="1:11" s="8" customFormat="1" ht="30" customHeight="1" thickBot="1">
      <c r="A17" s="1433" t="s">
        <v>109</v>
      </c>
      <c r="B17" s="1434"/>
      <c r="C17" s="1434"/>
      <c r="D17" s="1434"/>
      <c r="E17" s="1434"/>
      <c r="F17" s="1434"/>
      <c r="G17" s="1434"/>
      <c r="H17" s="1434"/>
      <c r="I17" s="1434"/>
      <c r="J17" s="1434"/>
      <c r="K17" s="1435"/>
    </row>
    <row r="18" spans="1:11" s="8" customFormat="1" ht="19.5" customHeight="1">
      <c r="A18" s="1436" t="s">
        <v>133</v>
      </c>
      <c r="B18" s="1437"/>
      <c r="C18" s="1437"/>
      <c r="D18" s="1437"/>
      <c r="E18" s="1437"/>
      <c r="F18" s="1437"/>
      <c r="G18" s="1437"/>
      <c r="H18" s="1437"/>
      <c r="I18" s="1437"/>
      <c r="J18" s="1437"/>
      <c r="K18" s="1438"/>
    </row>
    <row r="19" spans="1:11" s="8" customFormat="1" ht="19.5" customHeight="1" thickBot="1">
      <c r="A19" s="1439" t="s">
        <v>60</v>
      </c>
      <c r="B19" s="1440"/>
      <c r="C19" s="1441"/>
      <c r="D19" s="1441"/>
      <c r="E19" s="1441"/>
      <c r="F19" s="1441"/>
      <c r="G19" s="1441"/>
      <c r="H19" s="1441"/>
      <c r="I19" s="1441"/>
      <c r="J19" s="1441"/>
      <c r="K19" s="1442"/>
    </row>
    <row r="20" spans="1:11" ht="30" customHeight="1" thickBot="1">
      <c r="A20" s="1443" t="s">
        <v>65</v>
      </c>
      <c r="B20" s="1444"/>
      <c r="C20" s="1392" t="s">
        <v>464</v>
      </c>
      <c r="D20" s="1393"/>
      <c r="E20" s="1394"/>
      <c r="F20" s="1392" t="s">
        <v>675</v>
      </c>
      <c r="G20" s="1393"/>
      <c r="H20" s="1394"/>
      <c r="I20" s="1392" t="s">
        <v>691</v>
      </c>
      <c r="J20" s="1393"/>
      <c r="K20" s="1394"/>
    </row>
    <row r="21" spans="1:11" ht="30" customHeight="1">
      <c r="A21" s="1347" t="s">
        <v>137</v>
      </c>
      <c r="B21" s="1425" t="s">
        <v>138</v>
      </c>
      <c r="C21" s="1349" t="s">
        <v>61</v>
      </c>
      <c r="D21" s="1350"/>
      <c r="E21" s="1334" t="s">
        <v>62</v>
      </c>
      <c r="F21" s="1349" t="s">
        <v>61</v>
      </c>
      <c r="G21" s="1350"/>
      <c r="H21" s="1334" t="s">
        <v>62</v>
      </c>
      <c r="I21" s="1349" t="s">
        <v>61</v>
      </c>
      <c r="J21" s="1350"/>
      <c r="K21" s="1334" t="s">
        <v>62</v>
      </c>
    </row>
    <row r="22" spans="1:11" ht="30" customHeight="1" thickBot="1">
      <c r="A22" s="1348"/>
      <c r="B22" s="1426"/>
      <c r="C22" s="64" t="s">
        <v>63</v>
      </c>
      <c r="D22" s="65" t="s">
        <v>64</v>
      </c>
      <c r="E22" s="1386"/>
      <c r="F22" s="64" t="s">
        <v>63</v>
      </c>
      <c r="G22" s="65" t="s">
        <v>64</v>
      </c>
      <c r="H22" s="1386"/>
      <c r="I22" s="64" t="s">
        <v>63</v>
      </c>
      <c r="J22" s="65" t="s">
        <v>64</v>
      </c>
      <c r="K22" s="1386"/>
    </row>
    <row r="23" spans="1:11" s="8" customFormat="1" ht="30.75" customHeight="1">
      <c r="A23" s="1480" t="s">
        <v>268</v>
      </c>
      <c r="B23" s="17"/>
      <c r="C23" s="45"/>
      <c r="D23" s="43"/>
      <c r="E23" s="44"/>
      <c r="F23" s="45"/>
      <c r="G23" s="43"/>
      <c r="H23" s="44"/>
      <c r="I23" s="45"/>
      <c r="J23" s="43"/>
      <c r="K23" s="44"/>
    </row>
    <row r="24" spans="1:11" s="8" customFormat="1" ht="30" customHeight="1">
      <c r="A24" s="1480"/>
      <c r="B24" s="17"/>
      <c r="C24" s="45"/>
      <c r="D24" s="43"/>
      <c r="E24" s="44"/>
      <c r="F24" s="45"/>
      <c r="G24" s="43"/>
      <c r="H24" s="44"/>
      <c r="I24" s="45"/>
      <c r="J24" s="43"/>
      <c r="K24" s="44"/>
    </row>
    <row r="25" spans="1:11" ht="35.25" customHeight="1">
      <c r="A25" s="1480"/>
      <c r="B25" s="221"/>
      <c r="C25" s="45"/>
      <c r="D25" s="43"/>
      <c r="E25" s="44"/>
      <c r="F25" s="45"/>
      <c r="G25" s="43"/>
      <c r="H25" s="44"/>
      <c r="I25" s="45"/>
      <c r="J25" s="43"/>
      <c r="K25" s="44"/>
    </row>
    <row r="26" spans="1:11" ht="19.5" customHeight="1" thickBot="1">
      <c r="A26" s="1480"/>
      <c r="B26" s="50"/>
      <c r="C26" s="46"/>
      <c r="D26" s="47"/>
      <c r="E26" s="48"/>
      <c r="F26" s="46"/>
      <c r="G26" s="47"/>
      <c r="H26" s="48"/>
      <c r="I26" s="46"/>
      <c r="J26" s="47"/>
      <c r="K26" s="48"/>
    </row>
    <row r="27" spans="1:11" s="23" customFormat="1" ht="19.5" customHeight="1" thickBot="1">
      <c r="A27" s="1457"/>
      <c r="B27" s="27" t="s">
        <v>142</v>
      </c>
      <c r="C27" s="52">
        <f>SUM(C23:C26)</f>
        <v>0</v>
      </c>
      <c r="D27" s="53"/>
      <c r="E27" s="54">
        <f>SUM(E23:E26)</f>
        <v>0</v>
      </c>
      <c r="F27" s="52">
        <f>SUM(F23:F26)</f>
        <v>0</v>
      </c>
      <c r="G27" s="53"/>
      <c r="H27" s="54">
        <f>SUM(H23:H26)</f>
        <v>0</v>
      </c>
      <c r="I27" s="52">
        <f>SUM(I23:I26)</f>
        <v>0</v>
      </c>
      <c r="J27" s="53"/>
      <c r="K27" s="54">
        <f>SUM(K23:K26)</f>
        <v>0</v>
      </c>
    </row>
    <row r="28" spans="1:11" ht="9.75" customHeight="1" thickBot="1">
      <c r="A28" s="7"/>
      <c r="B28" s="8"/>
      <c r="C28" s="9"/>
      <c r="D28" s="9"/>
      <c r="E28" s="9"/>
      <c r="F28" s="9"/>
      <c r="G28" s="9"/>
      <c r="H28" s="9"/>
      <c r="I28" s="9"/>
      <c r="J28" s="9"/>
      <c r="K28" s="10"/>
    </row>
    <row r="29" spans="1:11" s="61" customFormat="1" ht="19.5" customHeight="1" thickBot="1">
      <c r="A29" s="1374" t="s">
        <v>71</v>
      </c>
      <c r="B29" s="1375"/>
      <c r="C29" s="59">
        <f>C27</f>
        <v>0</v>
      </c>
      <c r="D29" s="60"/>
      <c r="E29" s="62">
        <f>E27</f>
        <v>0</v>
      </c>
      <c r="F29" s="59">
        <f>F27</f>
        <v>0</v>
      </c>
      <c r="G29" s="60"/>
      <c r="H29" s="62">
        <f>H27</f>
        <v>0</v>
      </c>
      <c r="I29" s="59">
        <f>I27</f>
        <v>0</v>
      </c>
      <c r="J29" s="60"/>
      <c r="K29" s="62">
        <f>K27</f>
        <v>0</v>
      </c>
    </row>
    <row r="30" spans="1:11" ht="9.75" customHeight="1" thickBot="1">
      <c r="A30" s="7"/>
      <c r="B30" s="8"/>
      <c r="C30" s="9"/>
      <c r="D30" s="9"/>
      <c r="E30" s="9"/>
      <c r="F30" s="9"/>
      <c r="G30" s="9"/>
      <c r="H30" s="9"/>
      <c r="I30" s="9"/>
      <c r="J30" s="9"/>
      <c r="K30" s="10"/>
    </row>
    <row r="31" spans="1:11" s="55" customFormat="1" ht="21.75" customHeight="1" thickBot="1">
      <c r="A31" s="1338" t="s">
        <v>43</v>
      </c>
      <c r="B31" s="1339"/>
      <c r="C31" s="57">
        <f>C29</f>
        <v>0</v>
      </c>
      <c r="D31" s="58"/>
      <c r="E31" s="63">
        <f>E29</f>
        <v>0</v>
      </c>
      <c r="F31" s="57">
        <f>F29</f>
        <v>0</v>
      </c>
      <c r="G31" s="58"/>
      <c r="H31" s="63">
        <f>H29</f>
        <v>0</v>
      </c>
      <c r="I31" s="57">
        <f>I29</f>
        <v>0</v>
      </c>
      <c r="J31" s="58"/>
      <c r="K31" s="63">
        <f>K29</f>
        <v>0</v>
      </c>
    </row>
    <row r="32" ht="12.75" customHeight="1"/>
    <row r="33" spans="1:11" s="56" customFormat="1" ht="22.5" customHeight="1">
      <c r="A33" s="1323" t="s">
        <v>689</v>
      </c>
      <c r="B33" s="1323"/>
      <c r="C33" s="1323"/>
      <c r="D33" s="1323"/>
      <c r="E33" s="1323"/>
      <c r="F33" s="1323"/>
      <c r="G33" s="1323"/>
      <c r="H33" s="1323"/>
      <c r="I33" s="1323"/>
      <c r="J33" s="1323"/>
      <c r="K33" s="1323"/>
    </row>
    <row r="34" ht="12.75" customHeight="1"/>
    <row r="35" spans="8:11" ht="15" customHeight="1" thickBot="1">
      <c r="H35" s="1415" t="s">
        <v>690</v>
      </c>
      <c r="I35" s="1416"/>
      <c r="J35" s="1416"/>
      <c r="K35" s="1416"/>
    </row>
    <row r="36" spans="1:11" s="8" customFormat="1" ht="19.5" customHeight="1" thickBot="1">
      <c r="A36" s="1472" t="s">
        <v>102</v>
      </c>
      <c r="B36" s="1473"/>
      <c r="C36" s="1406" t="s">
        <v>69</v>
      </c>
      <c r="D36" s="1407"/>
      <c r="E36" s="1407"/>
      <c r="F36" s="1407"/>
      <c r="G36" s="1407"/>
      <c r="H36" s="1407"/>
      <c r="I36" s="1407"/>
      <c r="J36" s="1407"/>
      <c r="K36" s="1408"/>
    </row>
    <row r="37" spans="1:11" s="8" customFormat="1" ht="19.5" customHeight="1" thickBot="1">
      <c r="A37" s="1472" t="s">
        <v>103</v>
      </c>
      <c r="B37" s="1473"/>
      <c r="C37" s="1406" t="s">
        <v>42</v>
      </c>
      <c r="D37" s="1407"/>
      <c r="E37" s="1407"/>
      <c r="F37" s="1407"/>
      <c r="G37" s="1407"/>
      <c r="H37" s="1407"/>
      <c r="I37" s="1407"/>
      <c r="J37" s="1407"/>
      <c r="K37" s="1408"/>
    </row>
    <row r="38" spans="1:11" s="8" customFormat="1" ht="19.5" customHeight="1">
      <c r="A38" s="160" t="s">
        <v>104</v>
      </c>
      <c r="B38" s="37" t="s">
        <v>105</v>
      </c>
      <c r="C38" s="1409" t="s">
        <v>15</v>
      </c>
      <c r="D38" s="1410"/>
      <c r="E38" s="1410"/>
      <c r="F38" s="1410"/>
      <c r="G38" s="1410"/>
      <c r="H38" s="1410"/>
      <c r="I38" s="1410"/>
      <c r="J38" s="1410"/>
      <c r="K38" s="1411"/>
    </row>
    <row r="39" spans="1:11" s="8" customFormat="1" ht="19.5" customHeight="1">
      <c r="A39" s="161"/>
      <c r="B39" s="38" t="s">
        <v>106</v>
      </c>
      <c r="C39" s="1395" t="s">
        <v>38</v>
      </c>
      <c r="D39" s="1396"/>
      <c r="E39" s="1396"/>
      <c r="F39" s="1396"/>
      <c r="G39" s="1396"/>
      <c r="H39" s="1396"/>
      <c r="I39" s="1396"/>
      <c r="J39" s="1396"/>
      <c r="K39" s="1397"/>
    </row>
    <row r="40" spans="1:11" s="8" customFormat="1" ht="19.5" customHeight="1">
      <c r="A40" s="161"/>
      <c r="B40" s="38" t="s">
        <v>107</v>
      </c>
      <c r="C40" s="1395" t="s">
        <v>36</v>
      </c>
      <c r="D40" s="1396"/>
      <c r="E40" s="1396"/>
      <c r="F40" s="1396"/>
      <c r="G40" s="1396"/>
      <c r="H40" s="1396"/>
      <c r="I40" s="1396"/>
      <c r="J40" s="1396"/>
      <c r="K40" s="1397"/>
    </row>
    <row r="41" spans="1:11" s="8" customFormat="1" ht="19.5" customHeight="1">
      <c r="A41" s="161"/>
      <c r="B41" s="38" t="s">
        <v>135</v>
      </c>
      <c r="C41" s="1395"/>
      <c r="D41" s="1396"/>
      <c r="E41" s="1396"/>
      <c r="F41" s="1396"/>
      <c r="G41" s="1396"/>
      <c r="H41" s="1396"/>
      <c r="I41" s="1396"/>
      <c r="J41" s="1396"/>
      <c r="K41" s="1397"/>
    </row>
    <row r="42" spans="1:11" s="8" customFormat="1" ht="52.5" customHeight="1">
      <c r="A42" s="161"/>
      <c r="B42" s="38" t="s">
        <v>108</v>
      </c>
      <c r="C42" s="1395"/>
      <c r="D42" s="1396"/>
      <c r="E42" s="1396"/>
      <c r="F42" s="1396"/>
      <c r="G42" s="1396"/>
      <c r="H42" s="1396"/>
      <c r="I42" s="1396"/>
      <c r="J42" s="1396"/>
      <c r="K42" s="1397"/>
    </row>
    <row r="43" spans="1:11" s="8" customFormat="1" ht="19.5" customHeight="1">
      <c r="A43" s="161"/>
      <c r="B43" s="38" t="s">
        <v>148</v>
      </c>
      <c r="C43" s="1401"/>
      <c r="D43" s="1402"/>
      <c r="E43" s="1402"/>
      <c r="F43" s="1402"/>
      <c r="G43" s="1402"/>
      <c r="H43" s="1402"/>
      <c r="I43" s="1402"/>
      <c r="J43" s="1402"/>
      <c r="K43" s="1403"/>
    </row>
    <row r="44" spans="1:11" s="8" customFormat="1" ht="19.5" customHeight="1">
      <c r="A44" s="161"/>
      <c r="B44" s="38" t="s">
        <v>687</v>
      </c>
      <c r="C44" s="1401"/>
      <c r="D44" s="1402"/>
      <c r="E44" s="1402"/>
      <c r="F44" s="1402"/>
      <c r="G44" s="1402"/>
      <c r="H44" s="1402"/>
      <c r="I44" s="1402"/>
      <c r="J44" s="1402"/>
      <c r="K44" s="1403"/>
    </row>
    <row r="45" spans="1:11" s="8" customFormat="1" ht="19.5" customHeight="1">
      <c r="A45" s="161"/>
      <c r="B45" s="38" t="s">
        <v>461</v>
      </c>
      <c r="C45" s="1401"/>
      <c r="D45" s="1402"/>
      <c r="E45" s="1402"/>
      <c r="F45" s="1402"/>
      <c r="G45" s="1402"/>
      <c r="H45" s="1402"/>
      <c r="I45" s="1402"/>
      <c r="J45" s="1402"/>
      <c r="K45" s="1403"/>
    </row>
    <row r="46" spans="1:11" s="8" customFormat="1" ht="19.5" customHeight="1">
      <c r="A46" s="161"/>
      <c r="B46" s="38" t="s">
        <v>510</v>
      </c>
      <c r="C46" s="1401"/>
      <c r="D46" s="1402"/>
      <c r="E46" s="1402"/>
      <c r="F46" s="1402"/>
      <c r="G46" s="1402"/>
      <c r="H46" s="1402"/>
      <c r="I46" s="1402"/>
      <c r="J46" s="1402"/>
      <c r="K46" s="1403"/>
    </row>
    <row r="47" spans="1:11" s="8" customFormat="1" ht="19.5" customHeight="1" thickBot="1">
      <c r="A47" s="162"/>
      <c r="B47" s="39" t="s">
        <v>688</v>
      </c>
      <c r="C47" s="1474"/>
      <c r="D47" s="1475"/>
      <c r="E47" s="1475"/>
      <c r="F47" s="1475"/>
      <c r="G47" s="1475"/>
      <c r="H47" s="1475"/>
      <c r="I47" s="1475"/>
      <c r="J47" s="1475"/>
      <c r="K47" s="1476"/>
    </row>
    <row r="48" spans="1:11" s="8" customFormat="1" ht="30" customHeight="1" thickBot="1">
      <c r="A48" s="1433" t="s">
        <v>109</v>
      </c>
      <c r="B48" s="1434"/>
      <c r="C48" s="1434"/>
      <c r="D48" s="1434"/>
      <c r="E48" s="1434"/>
      <c r="F48" s="1434"/>
      <c r="G48" s="1434"/>
      <c r="H48" s="1434"/>
      <c r="I48" s="1434"/>
      <c r="J48" s="1434"/>
      <c r="K48" s="1435"/>
    </row>
    <row r="49" spans="1:11" s="8" customFormat="1" ht="19.5" customHeight="1">
      <c r="A49" s="1436" t="s">
        <v>133</v>
      </c>
      <c r="B49" s="1437"/>
      <c r="C49" s="1437"/>
      <c r="D49" s="1437"/>
      <c r="E49" s="1437"/>
      <c r="F49" s="1437"/>
      <c r="G49" s="1437"/>
      <c r="H49" s="1437"/>
      <c r="I49" s="1437"/>
      <c r="J49" s="1437"/>
      <c r="K49" s="1438"/>
    </row>
    <row r="50" spans="1:11" s="8" customFormat="1" ht="19.5" customHeight="1" thickBot="1">
      <c r="A50" s="1439" t="s">
        <v>75</v>
      </c>
      <c r="B50" s="1440"/>
      <c r="C50" s="1441"/>
      <c r="D50" s="1441"/>
      <c r="E50" s="1441"/>
      <c r="F50" s="1441"/>
      <c r="G50" s="1441"/>
      <c r="H50" s="1441"/>
      <c r="I50" s="1441"/>
      <c r="J50" s="1441"/>
      <c r="K50" s="1442"/>
    </row>
    <row r="51" spans="1:11" ht="30" customHeight="1" thickBot="1">
      <c r="A51" s="1443" t="s">
        <v>65</v>
      </c>
      <c r="B51" s="1444"/>
      <c r="C51" s="1392" t="s">
        <v>464</v>
      </c>
      <c r="D51" s="1393"/>
      <c r="E51" s="1394"/>
      <c r="F51" s="1392" t="s">
        <v>675</v>
      </c>
      <c r="G51" s="1393"/>
      <c r="H51" s="1394"/>
      <c r="I51" s="1392" t="s">
        <v>691</v>
      </c>
      <c r="J51" s="1393"/>
      <c r="K51" s="1394"/>
    </row>
    <row r="52" spans="1:11" ht="30" customHeight="1">
      <c r="A52" s="1347" t="s">
        <v>137</v>
      </c>
      <c r="B52" s="1425" t="s">
        <v>138</v>
      </c>
      <c r="C52" s="1349" t="s">
        <v>61</v>
      </c>
      <c r="D52" s="1350"/>
      <c r="E52" s="1334" t="s">
        <v>62</v>
      </c>
      <c r="F52" s="1349" t="s">
        <v>61</v>
      </c>
      <c r="G52" s="1350"/>
      <c r="H52" s="1334" t="s">
        <v>62</v>
      </c>
      <c r="I52" s="1349" t="s">
        <v>61</v>
      </c>
      <c r="J52" s="1350"/>
      <c r="K52" s="1334" t="s">
        <v>62</v>
      </c>
    </row>
    <row r="53" spans="1:11" ht="30" customHeight="1" thickBot="1">
      <c r="A53" s="1348"/>
      <c r="B53" s="1426"/>
      <c r="C53" s="69" t="s">
        <v>63</v>
      </c>
      <c r="D53" s="70" t="s">
        <v>64</v>
      </c>
      <c r="E53" s="1335"/>
      <c r="F53" s="69" t="s">
        <v>63</v>
      </c>
      <c r="G53" s="70" t="s">
        <v>64</v>
      </c>
      <c r="H53" s="1335"/>
      <c r="I53" s="69" t="s">
        <v>63</v>
      </c>
      <c r="J53" s="70" t="s">
        <v>64</v>
      </c>
      <c r="K53" s="1335"/>
    </row>
    <row r="54" spans="1:11" s="8" customFormat="1" ht="27" customHeight="1">
      <c r="A54" s="1456" t="s">
        <v>72</v>
      </c>
      <c r="B54" s="51"/>
      <c r="C54" s="66"/>
      <c r="D54" s="153"/>
      <c r="E54" s="68"/>
      <c r="F54" s="42"/>
      <c r="G54" s="222"/>
      <c r="H54" s="41"/>
      <c r="I54" s="42"/>
      <c r="J54" s="222"/>
      <c r="K54" s="41"/>
    </row>
    <row r="55" spans="1:11" s="8" customFormat="1" ht="27" customHeight="1">
      <c r="A55" s="1490"/>
      <c r="B55" s="51"/>
      <c r="C55" s="66"/>
      <c r="D55" s="153"/>
      <c r="E55" s="68"/>
      <c r="F55" s="66"/>
      <c r="G55" s="153"/>
      <c r="H55" s="68"/>
      <c r="I55" s="66"/>
      <c r="J55" s="154"/>
      <c r="K55" s="68"/>
    </row>
    <row r="56" spans="1:11" s="8" customFormat="1" ht="27" customHeight="1">
      <c r="A56" s="1490"/>
      <c r="B56" s="17"/>
      <c r="C56" s="66"/>
      <c r="D56" s="153"/>
      <c r="E56" s="68"/>
      <c r="F56" s="66"/>
      <c r="G56" s="153"/>
      <c r="H56" s="68"/>
      <c r="I56" s="66"/>
      <c r="J56" s="154"/>
      <c r="K56" s="68"/>
    </row>
    <row r="57" spans="1:11" s="8" customFormat="1" ht="27" customHeight="1">
      <c r="A57" s="1490"/>
      <c r="B57" s="17"/>
      <c r="C57" s="66"/>
      <c r="D57" s="155"/>
      <c r="E57" s="68"/>
      <c r="F57" s="66"/>
      <c r="G57" s="153"/>
      <c r="H57" s="68"/>
      <c r="I57" s="66"/>
      <c r="J57" s="153"/>
      <c r="K57" s="68"/>
    </row>
    <row r="58" spans="1:11" s="8" customFormat="1" ht="27" customHeight="1">
      <c r="A58" s="1490"/>
      <c r="B58" s="17"/>
      <c r="C58" s="66"/>
      <c r="D58" s="153"/>
      <c r="E58" s="68"/>
      <c r="F58" s="66"/>
      <c r="G58" s="153"/>
      <c r="H58" s="68"/>
      <c r="I58" s="66"/>
      <c r="J58" s="154"/>
      <c r="K58" s="68"/>
    </row>
    <row r="59" spans="1:11" ht="27" customHeight="1" thickBot="1">
      <c r="A59" s="1480"/>
      <c r="B59" s="49"/>
      <c r="C59" s="45"/>
      <c r="D59" s="153"/>
      <c r="E59" s="44"/>
      <c r="F59" s="45"/>
      <c r="G59" s="153"/>
      <c r="H59" s="44"/>
      <c r="I59" s="45"/>
      <c r="J59" s="153"/>
      <c r="K59" s="44"/>
    </row>
    <row r="60" spans="1:11" s="23" customFormat="1" ht="19.5" customHeight="1" thickBot="1">
      <c r="A60" s="1457"/>
      <c r="B60" s="27" t="s">
        <v>142</v>
      </c>
      <c r="C60" s="52">
        <f>SUM(C54:C59)</f>
        <v>0</v>
      </c>
      <c r="D60" s="156" t="s">
        <v>249</v>
      </c>
      <c r="E60" s="54">
        <f>SUM(E54:E59)</f>
        <v>0</v>
      </c>
      <c r="F60" s="52">
        <f>SUM(F54:F59)</f>
        <v>0</v>
      </c>
      <c r="G60" s="156" t="s">
        <v>249</v>
      </c>
      <c r="H60" s="54">
        <f>SUM(H54:H59)</f>
        <v>0</v>
      </c>
      <c r="I60" s="52">
        <f>SUM(I54:I59)</f>
        <v>0</v>
      </c>
      <c r="J60" s="156" t="s">
        <v>249</v>
      </c>
      <c r="K60" s="54">
        <f>SUM(K54:K59)</f>
        <v>0</v>
      </c>
    </row>
    <row r="61" spans="1:11" ht="9.75" customHeight="1" thickBot="1">
      <c r="A61" s="7"/>
      <c r="B61" s="8"/>
      <c r="C61" s="9"/>
      <c r="D61" s="157"/>
      <c r="E61" s="9"/>
      <c r="F61" s="9"/>
      <c r="G61" s="157"/>
      <c r="H61" s="9"/>
      <c r="I61" s="9"/>
      <c r="J61" s="157"/>
      <c r="K61" s="10"/>
    </row>
    <row r="62" spans="1:11" s="61" customFormat="1" ht="19.5" customHeight="1" thickBot="1">
      <c r="A62" s="1374" t="s">
        <v>74</v>
      </c>
      <c r="B62" s="1375"/>
      <c r="C62" s="59">
        <f>C60</f>
        <v>0</v>
      </c>
      <c r="D62" s="158" t="s">
        <v>249</v>
      </c>
      <c r="E62" s="62">
        <f>E60</f>
        <v>0</v>
      </c>
      <c r="F62" s="59">
        <f>F60</f>
        <v>0</v>
      </c>
      <c r="G62" s="158" t="s">
        <v>249</v>
      </c>
      <c r="H62" s="62">
        <f>H60</f>
        <v>0</v>
      </c>
      <c r="I62" s="59">
        <f>I60</f>
        <v>0</v>
      </c>
      <c r="J62" s="158" t="s">
        <v>249</v>
      </c>
      <c r="K62" s="62">
        <f>K60</f>
        <v>0</v>
      </c>
    </row>
    <row r="63" spans="1:11" ht="9.75" customHeight="1" thickBot="1">
      <c r="A63" s="7"/>
      <c r="B63" s="8"/>
      <c r="C63" s="9"/>
      <c r="D63" s="157"/>
      <c r="E63" s="9"/>
      <c r="F63" s="9"/>
      <c r="G63" s="157"/>
      <c r="H63" s="9"/>
      <c r="I63" s="9"/>
      <c r="J63" s="157"/>
      <c r="K63" s="10"/>
    </row>
    <row r="64" spans="1:11" s="55" customFormat="1" ht="21.75" customHeight="1" thickBot="1">
      <c r="A64" s="1338" t="s">
        <v>43</v>
      </c>
      <c r="B64" s="1339"/>
      <c r="C64" s="57">
        <f>C62</f>
        <v>0</v>
      </c>
      <c r="D64" s="159" t="s">
        <v>249</v>
      </c>
      <c r="E64" s="63">
        <f>E62</f>
        <v>0</v>
      </c>
      <c r="F64" s="57">
        <f>F62</f>
        <v>0</v>
      </c>
      <c r="G64" s="159" t="s">
        <v>249</v>
      </c>
      <c r="H64" s="63">
        <f>H62</f>
        <v>0</v>
      </c>
      <c r="I64" s="57">
        <f>I62</f>
        <v>0</v>
      </c>
      <c r="J64" s="159" t="s">
        <v>249</v>
      </c>
      <c r="K64" s="63">
        <f>K62</f>
        <v>0</v>
      </c>
    </row>
    <row r="65" ht="12.75" customHeight="1"/>
    <row r="66" ht="12.75" customHeight="1"/>
    <row r="67" spans="1:27" s="25" customFormat="1" ht="28.5" customHeight="1">
      <c r="A67" s="30" t="s">
        <v>124</v>
      </c>
      <c r="B67" s="1424" t="s">
        <v>674</v>
      </c>
      <c r="C67" s="1309"/>
      <c r="D67" s="1309"/>
      <c r="E67" s="1309"/>
      <c r="F67" s="1309"/>
      <c r="G67" s="1309"/>
      <c r="H67" s="1309"/>
      <c r="I67" s="1309"/>
      <c r="J67" s="1309"/>
      <c r="K67" s="1309"/>
      <c r="L67" s="83"/>
      <c r="M67" s="83"/>
      <c r="N67" s="83"/>
      <c r="O67" s="83"/>
      <c r="P67" s="83"/>
      <c r="Q67" s="83"/>
      <c r="R67" s="83"/>
      <c r="S67" s="83"/>
      <c r="T67" s="83"/>
      <c r="U67" s="83"/>
      <c r="V67" s="83"/>
      <c r="W67" s="83"/>
      <c r="X67" s="83"/>
      <c r="Y67" s="83"/>
      <c r="Z67" s="83"/>
      <c r="AA67" s="83"/>
    </row>
    <row r="68" ht="12.75" customHeight="1"/>
    <row r="69" ht="12.75" customHeight="1"/>
    <row r="70" ht="12.75" customHeight="1"/>
    <row r="71" ht="12.75" customHeight="1"/>
    <row r="72" spans="1:11" s="56" customFormat="1" ht="22.5" customHeight="1">
      <c r="A72" s="1323" t="s">
        <v>689</v>
      </c>
      <c r="B72" s="1323"/>
      <c r="C72" s="1323"/>
      <c r="D72" s="1323"/>
      <c r="E72" s="1323"/>
      <c r="F72" s="1323"/>
      <c r="G72" s="1323"/>
      <c r="H72" s="1323"/>
      <c r="I72" s="1323"/>
      <c r="J72" s="1323"/>
      <c r="K72" s="1323"/>
    </row>
    <row r="73" ht="12.75" customHeight="1"/>
    <row r="74" spans="8:11" ht="15" customHeight="1" thickBot="1">
      <c r="H74" s="1415" t="s">
        <v>690</v>
      </c>
      <c r="I74" s="1416"/>
      <c r="J74" s="1416"/>
      <c r="K74" s="1416"/>
    </row>
    <row r="75" spans="1:11" s="8" customFormat="1" ht="19.5" customHeight="1" thickBot="1">
      <c r="A75" s="1472" t="s">
        <v>102</v>
      </c>
      <c r="B75" s="1473"/>
      <c r="C75" s="1406" t="s">
        <v>69</v>
      </c>
      <c r="D75" s="1407"/>
      <c r="E75" s="1407"/>
      <c r="F75" s="1407"/>
      <c r="G75" s="1407"/>
      <c r="H75" s="1407"/>
      <c r="I75" s="1407"/>
      <c r="J75" s="1407"/>
      <c r="K75" s="1408"/>
    </row>
    <row r="76" spans="1:11" s="8" customFormat="1" ht="19.5" customHeight="1" thickBot="1">
      <c r="A76" s="1472" t="s">
        <v>103</v>
      </c>
      <c r="B76" s="1473"/>
      <c r="C76" s="1406" t="s">
        <v>42</v>
      </c>
      <c r="D76" s="1407"/>
      <c r="E76" s="1407"/>
      <c r="F76" s="1407"/>
      <c r="G76" s="1407"/>
      <c r="H76" s="1407"/>
      <c r="I76" s="1407"/>
      <c r="J76" s="1407"/>
      <c r="K76" s="1408"/>
    </row>
    <row r="77" spans="1:11" s="8" customFormat="1" ht="19.5" customHeight="1">
      <c r="A77" s="160" t="s">
        <v>104</v>
      </c>
      <c r="B77" s="37" t="s">
        <v>105</v>
      </c>
      <c r="C77" s="1409" t="s">
        <v>152</v>
      </c>
      <c r="D77" s="1410"/>
      <c r="E77" s="1410"/>
      <c r="F77" s="1410"/>
      <c r="G77" s="1410"/>
      <c r="H77" s="1410"/>
      <c r="I77" s="1410"/>
      <c r="J77" s="1410"/>
      <c r="K77" s="1411"/>
    </row>
    <row r="78" spans="1:11" s="8" customFormat="1" ht="19.5" customHeight="1">
      <c r="A78" s="161"/>
      <c r="B78" s="38" t="s">
        <v>106</v>
      </c>
      <c r="C78" s="1395" t="s">
        <v>40</v>
      </c>
      <c r="D78" s="1396"/>
      <c r="E78" s="1396"/>
      <c r="F78" s="1396"/>
      <c r="G78" s="1396"/>
      <c r="H78" s="1396"/>
      <c r="I78" s="1396"/>
      <c r="J78" s="1396"/>
      <c r="K78" s="1397"/>
    </row>
    <row r="79" spans="1:11" s="8" customFormat="1" ht="19.5" customHeight="1">
      <c r="A79" s="161"/>
      <c r="B79" s="38" t="s">
        <v>107</v>
      </c>
      <c r="C79" s="1395" t="s">
        <v>36</v>
      </c>
      <c r="D79" s="1396"/>
      <c r="E79" s="1396"/>
      <c r="F79" s="1396"/>
      <c r="G79" s="1396"/>
      <c r="H79" s="1396"/>
      <c r="I79" s="1396"/>
      <c r="J79" s="1396"/>
      <c r="K79" s="1397"/>
    </row>
    <row r="80" spans="1:11" s="8" customFormat="1" ht="19.5" customHeight="1">
      <c r="A80" s="161"/>
      <c r="B80" s="38" t="s">
        <v>135</v>
      </c>
      <c r="C80" s="1395" t="s">
        <v>676</v>
      </c>
      <c r="D80" s="1396"/>
      <c r="E80" s="1396"/>
      <c r="F80" s="1396"/>
      <c r="G80" s="1396"/>
      <c r="H80" s="1396"/>
      <c r="I80" s="1396"/>
      <c r="J80" s="1396"/>
      <c r="K80" s="1397"/>
    </row>
    <row r="81" spans="1:11" s="8" customFormat="1" ht="19.5" customHeight="1">
      <c r="A81" s="161"/>
      <c r="B81" s="38" t="s">
        <v>108</v>
      </c>
      <c r="C81" s="1395"/>
      <c r="D81" s="1396"/>
      <c r="E81" s="1396"/>
      <c r="F81" s="1396"/>
      <c r="G81" s="1396"/>
      <c r="H81" s="1396"/>
      <c r="I81" s="1396"/>
      <c r="J81" s="1396"/>
      <c r="K81" s="1397"/>
    </row>
    <row r="82" spans="1:11" s="8" customFormat="1" ht="19.5" customHeight="1">
      <c r="A82" s="161"/>
      <c r="B82" s="38" t="s">
        <v>148</v>
      </c>
      <c r="C82" s="1401"/>
      <c r="D82" s="1402"/>
      <c r="E82" s="1402"/>
      <c r="F82" s="1402"/>
      <c r="G82" s="1402"/>
      <c r="H82" s="1402"/>
      <c r="I82" s="1402"/>
      <c r="J82" s="1402"/>
      <c r="K82" s="1403"/>
    </row>
    <row r="83" spans="1:11" s="8" customFormat="1" ht="19.5" customHeight="1">
      <c r="A83" s="161"/>
      <c r="B83" s="38" t="s">
        <v>687</v>
      </c>
      <c r="C83" s="1401"/>
      <c r="D83" s="1402"/>
      <c r="E83" s="1402"/>
      <c r="F83" s="1402"/>
      <c r="G83" s="1402"/>
      <c r="H83" s="1402"/>
      <c r="I83" s="1402"/>
      <c r="J83" s="1402"/>
      <c r="K83" s="1403"/>
    </row>
    <row r="84" spans="1:11" s="8" customFormat="1" ht="19.5" customHeight="1">
      <c r="A84" s="161"/>
      <c r="B84" s="38" t="s">
        <v>461</v>
      </c>
      <c r="C84" s="1401"/>
      <c r="D84" s="1402"/>
      <c r="E84" s="1402"/>
      <c r="F84" s="1402"/>
      <c r="G84" s="1402"/>
      <c r="H84" s="1402"/>
      <c r="I84" s="1402"/>
      <c r="J84" s="1402"/>
      <c r="K84" s="1403"/>
    </row>
    <row r="85" spans="1:11" s="8" customFormat="1" ht="19.5" customHeight="1">
      <c r="A85" s="161"/>
      <c r="B85" s="38" t="s">
        <v>692</v>
      </c>
      <c r="C85" s="1401"/>
      <c r="D85" s="1402"/>
      <c r="E85" s="1402"/>
      <c r="F85" s="1402"/>
      <c r="G85" s="1402"/>
      <c r="H85" s="1402"/>
      <c r="I85" s="1402"/>
      <c r="J85" s="1402"/>
      <c r="K85" s="1403"/>
    </row>
    <row r="86" spans="1:11" s="8" customFormat="1" ht="19.5" customHeight="1" thickBot="1">
      <c r="A86" s="162"/>
      <c r="B86" s="39" t="s">
        <v>688</v>
      </c>
      <c r="C86" s="1474"/>
      <c r="D86" s="1475"/>
      <c r="E86" s="1475"/>
      <c r="F86" s="1475"/>
      <c r="G86" s="1475"/>
      <c r="H86" s="1475"/>
      <c r="I86" s="1475"/>
      <c r="J86" s="1475"/>
      <c r="K86" s="1476"/>
    </row>
    <row r="87" spans="1:11" s="8" customFormat="1" ht="30" customHeight="1" thickBot="1">
      <c r="A87" s="1433" t="s">
        <v>109</v>
      </c>
      <c r="B87" s="1434"/>
      <c r="C87" s="1434"/>
      <c r="D87" s="1434"/>
      <c r="E87" s="1434"/>
      <c r="F87" s="1434"/>
      <c r="G87" s="1434"/>
      <c r="H87" s="1434"/>
      <c r="I87" s="1434"/>
      <c r="J87" s="1434"/>
      <c r="K87" s="1435"/>
    </row>
    <row r="88" spans="1:11" s="8" customFormat="1" ht="19.5" customHeight="1">
      <c r="A88" s="1436" t="s">
        <v>133</v>
      </c>
      <c r="B88" s="1437"/>
      <c r="C88" s="1437"/>
      <c r="D88" s="1437"/>
      <c r="E88" s="1437"/>
      <c r="F88" s="1437"/>
      <c r="G88" s="1437"/>
      <c r="H88" s="1437"/>
      <c r="I88" s="1437"/>
      <c r="J88" s="1437"/>
      <c r="K88" s="1438"/>
    </row>
    <row r="89" spans="1:11" s="8" customFormat="1" ht="19.5" customHeight="1" thickBot="1">
      <c r="A89" s="1439" t="s">
        <v>75</v>
      </c>
      <c r="B89" s="1440"/>
      <c r="C89" s="1441"/>
      <c r="D89" s="1441"/>
      <c r="E89" s="1441"/>
      <c r="F89" s="1441"/>
      <c r="G89" s="1441"/>
      <c r="H89" s="1441"/>
      <c r="I89" s="1441"/>
      <c r="J89" s="1441"/>
      <c r="K89" s="1442"/>
    </row>
    <row r="90" spans="1:11" ht="30" customHeight="1" thickBot="1">
      <c r="A90" s="1443" t="s">
        <v>65</v>
      </c>
      <c r="B90" s="1444"/>
      <c r="C90" s="1392" t="s">
        <v>464</v>
      </c>
      <c r="D90" s="1393"/>
      <c r="E90" s="1394"/>
      <c r="F90" s="1392" t="s">
        <v>675</v>
      </c>
      <c r="G90" s="1393"/>
      <c r="H90" s="1394"/>
      <c r="I90" s="1392" t="s">
        <v>691</v>
      </c>
      <c r="J90" s="1393"/>
      <c r="K90" s="1394"/>
    </row>
    <row r="91" spans="1:11" ht="30" customHeight="1">
      <c r="A91" s="1347" t="s">
        <v>137</v>
      </c>
      <c r="B91" s="1425" t="s">
        <v>138</v>
      </c>
      <c r="C91" s="1349" t="s">
        <v>61</v>
      </c>
      <c r="D91" s="1350"/>
      <c r="E91" s="1334" t="s">
        <v>62</v>
      </c>
      <c r="F91" s="1349" t="s">
        <v>61</v>
      </c>
      <c r="G91" s="1350"/>
      <c r="H91" s="1334" t="s">
        <v>62</v>
      </c>
      <c r="I91" s="1349" t="s">
        <v>61</v>
      </c>
      <c r="J91" s="1350"/>
      <c r="K91" s="1334" t="s">
        <v>62</v>
      </c>
    </row>
    <row r="92" spans="1:11" ht="30" customHeight="1" thickBot="1">
      <c r="A92" s="1348"/>
      <c r="B92" s="1426"/>
      <c r="C92" s="69" t="s">
        <v>63</v>
      </c>
      <c r="D92" s="70" t="s">
        <v>64</v>
      </c>
      <c r="E92" s="1335"/>
      <c r="F92" s="69" t="s">
        <v>63</v>
      </c>
      <c r="G92" s="70" t="s">
        <v>64</v>
      </c>
      <c r="H92" s="1335"/>
      <c r="I92" s="69" t="s">
        <v>63</v>
      </c>
      <c r="J92" s="70" t="s">
        <v>64</v>
      </c>
      <c r="K92" s="1335"/>
    </row>
    <row r="93" spans="1:11" s="8" customFormat="1" ht="48" customHeight="1">
      <c r="A93" s="1456" t="s">
        <v>76</v>
      </c>
      <c r="B93" s="51"/>
      <c r="C93" s="66"/>
      <c r="D93" s="67"/>
      <c r="E93" s="68"/>
      <c r="F93" s="66"/>
      <c r="G93" s="67"/>
      <c r="H93" s="68"/>
      <c r="I93" s="66"/>
      <c r="J93" s="67"/>
      <c r="K93" s="68"/>
    </row>
    <row r="94" spans="1:11" s="8" customFormat="1" ht="19.5" customHeight="1">
      <c r="A94" s="1490"/>
      <c r="B94" s="51"/>
      <c r="C94" s="66"/>
      <c r="D94" s="67"/>
      <c r="E94" s="68"/>
      <c r="F94" s="66"/>
      <c r="G94" s="67"/>
      <c r="H94" s="68"/>
      <c r="I94" s="66"/>
      <c r="J94" s="67"/>
      <c r="K94" s="68"/>
    </row>
    <row r="95" spans="1:11" s="8" customFormat="1" ht="19.5" customHeight="1">
      <c r="A95" s="1480"/>
      <c r="B95" s="49"/>
      <c r="C95" s="45"/>
      <c r="D95" s="43"/>
      <c r="E95" s="44"/>
      <c r="F95" s="45"/>
      <c r="G95" s="43"/>
      <c r="H95" s="44"/>
      <c r="I95" s="45"/>
      <c r="J95" s="43"/>
      <c r="K95" s="44"/>
    </row>
    <row r="96" spans="1:11" ht="19.5" customHeight="1">
      <c r="A96" s="1480"/>
      <c r="B96" s="49"/>
      <c r="C96" s="45"/>
      <c r="D96" s="43"/>
      <c r="E96" s="44"/>
      <c r="F96" s="45"/>
      <c r="G96" s="43"/>
      <c r="H96" s="44"/>
      <c r="I96" s="45"/>
      <c r="J96" s="43"/>
      <c r="K96" s="44"/>
    </row>
    <row r="97" spans="1:11" ht="19.5" customHeight="1" thickBot="1">
      <c r="A97" s="1480"/>
      <c r="B97" s="50"/>
      <c r="C97" s="46"/>
      <c r="D97" s="47"/>
      <c r="E97" s="48"/>
      <c r="F97" s="46"/>
      <c r="G97" s="47"/>
      <c r="H97" s="48"/>
      <c r="I97" s="46"/>
      <c r="J97" s="47"/>
      <c r="K97" s="48"/>
    </row>
    <row r="98" spans="1:11" s="23" customFormat="1" ht="19.5" customHeight="1" thickBot="1">
      <c r="A98" s="1457"/>
      <c r="B98" s="27" t="s">
        <v>142</v>
      </c>
      <c r="C98" s="52">
        <f>SUM(C93:C97)</f>
        <v>0</v>
      </c>
      <c r="D98" s="53"/>
      <c r="E98" s="54">
        <f>SUM(E93:E97)</f>
        <v>0</v>
      </c>
      <c r="F98" s="52">
        <f>SUM(F93:F97)</f>
        <v>0</v>
      </c>
      <c r="G98" s="53"/>
      <c r="H98" s="54">
        <f>SUM(H93:H97)</f>
        <v>0</v>
      </c>
      <c r="I98" s="52">
        <f>SUM(I93:I97)</f>
        <v>0</v>
      </c>
      <c r="J98" s="53"/>
      <c r="K98" s="54">
        <f>SUM(K93:K97)</f>
        <v>0</v>
      </c>
    </row>
    <row r="99" spans="1:11" s="61" customFormat="1" ht="19.5" customHeight="1" thickBot="1">
      <c r="A99" s="1374" t="s">
        <v>74</v>
      </c>
      <c r="B99" s="1375"/>
      <c r="C99" s="59">
        <f>C98</f>
        <v>0</v>
      </c>
      <c r="D99" s="60"/>
      <c r="E99" s="62">
        <f>E98</f>
        <v>0</v>
      </c>
      <c r="F99" s="59">
        <f>F98</f>
        <v>0</v>
      </c>
      <c r="G99" s="60"/>
      <c r="H99" s="62">
        <f>H98</f>
        <v>0</v>
      </c>
      <c r="I99" s="59">
        <f>I98</f>
        <v>0</v>
      </c>
      <c r="J99" s="60"/>
      <c r="K99" s="62">
        <f>K98</f>
        <v>0</v>
      </c>
    </row>
    <row r="100" spans="1:11" ht="9.75" customHeight="1" thickBot="1">
      <c r="A100" s="7"/>
      <c r="B100" s="8"/>
      <c r="C100" s="9"/>
      <c r="D100" s="9"/>
      <c r="E100" s="9"/>
      <c r="F100" s="9"/>
      <c r="G100" s="9"/>
      <c r="H100" s="9"/>
      <c r="I100" s="9"/>
      <c r="J100" s="9"/>
      <c r="K100" s="10"/>
    </row>
    <row r="101" spans="1:11" s="55" customFormat="1" ht="21.75" customHeight="1" thickBot="1">
      <c r="A101" s="1338" t="s">
        <v>43</v>
      </c>
      <c r="B101" s="1339"/>
      <c r="C101" s="57">
        <f>C99</f>
        <v>0</v>
      </c>
      <c r="D101" s="58"/>
      <c r="E101" s="63">
        <f>E99</f>
        <v>0</v>
      </c>
      <c r="F101" s="57">
        <f>F99</f>
        <v>0</v>
      </c>
      <c r="G101" s="58"/>
      <c r="H101" s="63">
        <f>H99</f>
        <v>0</v>
      </c>
      <c r="I101" s="57">
        <f>I99</f>
        <v>0</v>
      </c>
      <c r="J101" s="58"/>
      <c r="K101" s="63">
        <f>K99</f>
        <v>0</v>
      </c>
    </row>
    <row r="102" ht="12.75" customHeight="1"/>
    <row r="103" ht="12.75" customHeight="1"/>
    <row r="104" spans="1:27" s="25" customFormat="1" ht="28.5" customHeight="1">
      <c r="A104" s="30" t="s">
        <v>124</v>
      </c>
      <c r="B104" s="1424" t="s">
        <v>674</v>
      </c>
      <c r="C104" s="1309"/>
      <c r="D104" s="1309"/>
      <c r="E104" s="1309"/>
      <c r="F104" s="1309"/>
      <c r="G104" s="1309"/>
      <c r="H104" s="1309"/>
      <c r="I104" s="1309"/>
      <c r="J104" s="1309"/>
      <c r="K104" s="1309"/>
      <c r="L104" s="83"/>
      <c r="M104" s="83"/>
      <c r="N104" s="83"/>
      <c r="O104" s="83"/>
      <c r="P104" s="83"/>
      <c r="Q104" s="83"/>
      <c r="R104" s="83"/>
      <c r="S104" s="83"/>
      <c r="T104" s="83"/>
      <c r="U104" s="83"/>
      <c r="V104" s="83"/>
      <c r="W104" s="83"/>
      <c r="X104" s="83"/>
      <c r="Y104" s="83"/>
      <c r="Z104" s="83"/>
      <c r="AA104" s="83"/>
    </row>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spans="1:11" s="56" customFormat="1" ht="22.5" customHeight="1">
      <c r="A114" s="1323" t="s">
        <v>689</v>
      </c>
      <c r="B114" s="1323"/>
      <c r="C114" s="1323"/>
      <c r="D114" s="1323"/>
      <c r="E114" s="1323"/>
      <c r="F114" s="1323"/>
      <c r="G114" s="1323"/>
      <c r="H114" s="1323"/>
      <c r="I114" s="1323"/>
      <c r="J114" s="1323"/>
      <c r="K114" s="1323"/>
    </row>
    <row r="115" ht="12.75" customHeight="1"/>
    <row r="116" spans="8:11" ht="15" customHeight="1" thickBot="1">
      <c r="H116" s="1415" t="s">
        <v>690</v>
      </c>
      <c r="I116" s="1416"/>
      <c r="J116" s="1416"/>
      <c r="K116" s="1416"/>
    </row>
    <row r="117" spans="1:11" s="8" customFormat="1" ht="19.5" customHeight="1" thickBot="1">
      <c r="A117" s="1472" t="s">
        <v>102</v>
      </c>
      <c r="B117" s="1473"/>
      <c r="C117" s="1406" t="s">
        <v>69</v>
      </c>
      <c r="D117" s="1407"/>
      <c r="E117" s="1407"/>
      <c r="F117" s="1407"/>
      <c r="G117" s="1407"/>
      <c r="H117" s="1407"/>
      <c r="I117" s="1407"/>
      <c r="J117" s="1407"/>
      <c r="K117" s="1408"/>
    </row>
    <row r="118" spans="1:11" s="8" customFormat="1" ht="19.5" customHeight="1" thickBot="1">
      <c r="A118" s="1472" t="s">
        <v>103</v>
      </c>
      <c r="B118" s="1473"/>
      <c r="C118" s="1406" t="s">
        <v>42</v>
      </c>
      <c r="D118" s="1407"/>
      <c r="E118" s="1407"/>
      <c r="F118" s="1407"/>
      <c r="G118" s="1407"/>
      <c r="H118" s="1407"/>
      <c r="I118" s="1407"/>
      <c r="J118" s="1407"/>
      <c r="K118" s="1408"/>
    </row>
    <row r="119" spans="1:11" s="8" customFormat="1" ht="19.5" customHeight="1">
      <c r="A119" s="160" t="s">
        <v>104</v>
      </c>
      <c r="B119" s="37" t="s">
        <v>105</v>
      </c>
      <c r="C119" s="1409" t="s">
        <v>45</v>
      </c>
      <c r="D119" s="1410"/>
      <c r="E119" s="1410"/>
      <c r="F119" s="1410"/>
      <c r="G119" s="1410"/>
      <c r="H119" s="1410"/>
      <c r="I119" s="1410"/>
      <c r="J119" s="1410"/>
      <c r="K119" s="1411"/>
    </row>
    <row r="120" spans="1:11" s="8" customFormat="1" ht="19.5" customHeight="1">
      <c r="A120" s="161"/>
      <c r="B120" s="38" t="s">
        <v>106</v>
      </c>
      <c r="C120" s="1395" t="s">
        <v>11</v>
      </c>
      <c r="D120" s="1396"/>
      <c r="E120" s="1396"/>
      <c r="F120" s="1396"/>
      <c r="G120" s="1396"/>
      <c r="H120" s="1396"/>
      <c r="I120" s="1396"/>
      <c r="J120" s="1396"/>
      <c r="K120" s="1397"/>
    </row>
    <row r="121" spans="1:11" s="8" customFormat="1" ht="19.5" customHeight="1">
      <c r="A121" s="161"/>
      <c r="B121" s="38" t="s">
        <v>107</v>
      </c>
      <c r="C121" s="1395" t="s">
        <v>36</v>
      </c>
      <c r="D121" s="1396"/>
      <c r="E121" s="1396"/>
      <c r="F121" s="1396"/>
      <c r="G121" s="1396"/>
      <c r="H121" s="1396"/>
      <c r="I121" s="1396"/>
      <c r="J121" s="1396"/>
      <c r="K121" s="1397"/>
    </row>
    <row r="122" spans="1:11" s="8" customFormat="1" ht="19.5" customHeight="1">
      <c r="A122" s="161"/>
      <c r="B122" s="38" t="s">
        <v>135</v>
      </c>
      <c r="C122" s="1395"/>
      <c r="D122" s="1396"/>
      <c r="E122" s="1396"/>
      <c r="F122" s="1396"/>
      <c r="G122" s="1396"/>
      <c r="H122" s="1396"/>
      <c r="I122" s="1396"/>
      <c r="J122" s="1396"/>
      <c r="K122" s="1397"/>
    </row>
    <row r="123" spans="1:11" s="8" customFormat="1" ht="19.5" customHeight="1">
      <c r="A123" s="161"/>
      <c r="B123" s="38" t="s">
        <v>108</v>
      </c>
      <c r="C123" s="1395"/>
      <c r="D123" s="1396"/>
      <c r="E123" s="1396"/>
      <c r="F123" s="1396"/>
      <c r="G123" s="1396"/>
      <c r="H123" s="1396"/>
      <c r="I123" s="1396"/>
      <c r="J123" s="1396"/>
      <c r="K123" s="1397"/>
    </row>
    <row r="124" spans="1:11" s="8" customFormat="1" ht="19.5" customHeight="1">
      <c r="A124" s="161"/>
      <c r="B124" s="38" t="s">
        <v>148</v>
      </c>
      <c r="C124" s="1401"/>
      <c r="D124" s="1402"/>
      <c r="E124" s="1402"/>
      <c r="F124" s="1402"/>
      <c r="G124" s="1402"/>
      <c r="H124" s="1402"/>
      <c r="I124" s="1402"/>
      <c r="J124" s="1402"/>
      <c r="K124" s="1403"/>
    </row>
    <row r="125" spans="1:11" s="8" customFormat="1" ht="19.5" customHeight="1">
      <c r="A125" s="161"/>
      <c r="B125" s="38" t="s">
        <v>687</v>
      </c>
      <c r="C125" s="1401"/>
      <c r="D125" s="1402"/>
      <c r="E125" s="1402"/>
      <c r="F125" s="1402"/>
      <c r="G125" s="1402"/>
      <c r="H125" s="1402"/>
      <c r="I125" s="1402"/>
      <c r="J125" s="1402"/>
      <c r="K125" s="1403"/>
    </row>
    <row r="126" spans="1:11" s="8" customFormat="1" ht="19.5" customHeight="1">
      <c r="A126" s="161"/>
      <c r="B126" s="38" t="s">
        <v>461</v>
      </c>
      <c r="C126" s="1401"/>
      <c r="D126" s="1402"/>
      <c r="E126" s="1402"/>
      <c r="F126" s="1402"/>
      <c r="G126" s="1402"/>
      <c r="H126" s="1402"/>
      <c r="I126" s="1402"/>
      <c r="J126" s="1402"/>
      <c r="K126" s="1403"/>
    </row>
    <row r="127" spans="1:11" s="8" customFormat="1" ht="19.5" customHeight="1">
      <c r="A127" s="161"/>
      <c r="B127" s="38" t="s">
        <v>510</v>
      </c>
      <c r="C127" s="1401"/>
      <c r="D127" s="1402"/>
      <c r="E127" s="1402"/>
      <c r="F127" s="1402"/>
      <c r="G127" s="1402"/>
      <c r="H127" s="1402"/>
      <c r="I127" s="1402"/>
      <c r="J127" s="1402"/>
      <c r="K127" s="1403"/>
    </row>
    <row r="128" spans="1:11" s="8" customFormat="1" ht="19.5" customHeight="1" thickBot="1">
      <c r="A128" s="162"/>
      <c r="B128" s="39" t="s">
        <v>688</v>
      </c>
      <c r="C128" s="1474"/>
      <c r="D128" s="1475"/>
      <c r="E128" s="1475"/>
      <c r="F128" s="1475"/>
      <c r="G128" s="1475"/>
      <c r="H128" s="1475"/>
      <c r="I128" s="1475"/>
      <c r="J128" s="1475"/>
      <c r="K128" s="1476"/>
    </row>
    <row r="129" spans="1:11" s="8" customFormat="1" ht="30" customHeight="1" thickBot="1">
      <c r="A129" s="1433" t="s">
        <v>109</v>
      </c>
      <c r="B129" s="1434"/>
      <c r="C129" s="1434"/>
      <c r="D129" s="1434"/>
      <c r="E129" s="1434"/>
      <c r="F129" s="1434"/>
      <c r="G129" s="1434"/>
      <c r="H129" s="1434"/>
      <c r="I129" s="1434"/>
      <c r="J129" s="1434"/>
      <c r="K129" s="1435"/>
    </row>
    <row r="130" spans="1:11" s="8" customFormat="1" ht="19.5" customHeight="1">
      <c r="A130" s="1436" t="s">
        <v>110</v>
      </c>
      <c r="B130" s="1437"/>
      <c r="C130" s="1437"/>
      <c r="D130" s="1437"/>
      <c r="E130" s="1437"/>
      <c r="F130" s="1437"/>
      <c r="G130" s="1437"/>
      <c r="H130" s="1437"/>
      <c r="I130" s="1437"/>
      <c r="J130" s="1437"/>
      <c r="K130" s="1438"/>
    </row>
    <row r="131" spans="1:11" s="8" customFormat="1" ht="19.5" customHeight="1" thickBot="1">
      <c r="A131" s="1439" t="s">
        <v>82</v>
      </c>
      <c r="B131" s="1440"/>
      <c r="C131" s="1441"/>
      <c r="D131" s="1441"/>
      <c r="E131" s="1441"/>
      <c r="F131" s="1441"/>
      <c r="G131" s="1441"/>
      <c r="H131" s="1441"/>
      <c r="I131" s="1441"/>
      <c r="J131" s="1441"/>
      <c r="K131" s="1442"/>
    </row>
    <row r="132" spans="1:11" ht="30" customHeight="1" thickBot="1">
      <c r="A132" s="1443" t="s">
        <v>65</v>
      </c>
      <c r="B132" s="1444"/>
      <c r="C132" s="1392" t="s">
        <v>464</v>
      </c>
      <c r="D132" s="1393"/>
      <c r="E132" s="1394"/>
      <c r="F132" s="1392" t="s">
        <v>675</v>
      </c>
      <c r="G132" s="1393"/>
      <c r="H132" s="1394"/>
      <c r="I132" s="1392" t="s">
        <v>691</v>
      </c>
      <c r="J132" s="1393"/>
      <c r="K132" s="1394"/>
    </row>
    <row r="133" spans="1:11" ht="30" customHeight="1">
      <c r="A133" s="1347" t="s">
        <v>137</v>
      </c>
      <c r="B133" s="1425" t="s">
        <v>138</v>
      </c>
      <c r="C133" s="1349" t="s">
        <v>61</v>
      </c>
      <c r="D133" s="1350"/>
      <c r="E133" s="1334" t="s">
        <v>62</v>
      </c>
      <c r="F133" s="1349" t="s">
        <v>61</v>
      </c>
      <c r="G133" s="1350"/>
      <c r="H133" s="1334" t="s">
        <v>62</v>
      </c>
      <c r="I133" s="1349" t="s">
        <v>61</v>
      </c>
      <c r="J133" s="1350"/>
      <c r="K133" s="1334" t="s">
        <v>62</v>
      </c>
    </row>
    <row r="134" spans="1:11" ht="30" customHeight="1" thickBot="1">
      <c r="A134" s="1348"/>
      <c r="B134" s="1426"/>
      <c r="C134" s="64" t="s">
        <v>63</v>
      </c>
      <c r="D134" s="65" t="s">
        <v>64</v>
      </c>
      <c r="E134" s="1386"/>
      <c r="F134" s="64" t="s">
        <v>63</v>
      </c>
      <c r="G134" s="65" t="s">
        <v>64</v>
      </c>
      <c r="H134" s="1386"/>
      <c r="I134" s="64" t="s">
        <v>63</v>
      </c>
      <c r="J134" s="65" t="s">
        <v>64</v>
      </c>
      <c r="K134" s="1386"/>
    </row>
    <row r="135" spans="1:11" s="8" customFormat="1" ht="40.5" customHeight="1">
      <c r="A135" s="1487" t="s">
        <v>83</v>
      </c>
      <c r="B135" s="220"/>
      <c r="C135" s="45"/>
      <c r="D135" s="153"/>
      <c r="E135" s="36"/>
      <c r="F135" s="42"/>
      <c r="G135" s="40"/>
      <c r="H135" s="41"/>
      <c r="I135" s="42"/>
      <c r="J135" s="40"/>
      <c r="K135" s="41"/>
    </row>
    <row r="136" spans="1:11" s="8" customFormat="1" ht="27" customHeight="1">
      <c r="A136" s="1488"/>
      <c r="B136" s="17"/>
      <c r="C136" s="45"/>
      <c r="D136" s="153"/>
      <c r="E136" s="36"/>
      <c r="F136" s="45"/>
      <c r="G136" s="43"/>
      <c r="H136" s="44"/>
      <c r="I136" s="45"/>
      <c r="J136" s="43"/>
      <c r="K136" s="44"/>
    </row>
    <row r="137" spans="1:11" s="8" customFormat="1" ht="27" customHeight="1">
      <c r="A137" s="1488"/>
      <c r="B137" s="17"/>
      <c r="C137" s="45"/>
      <c r="D137" s="153"/>
      <c r="E137" s="36"/>
      <c r="F137" s="45"/>
      <c r="G137" s="43"/>
      <c r="H137" s="44"/>
      <c r="I137" s="45"/>
      <c r="J137" s="43"/>
      <c r="K137" s="44"/>
    </row>
    <row r="138" spans="1:11" s="8" customFormat="1" ht="27" customHeight="1" thickBot="1">
      <c r="A138" s="1488"/>
      <c r="B138" s="17"/>
      <c r="C138" s="45"/>
      <c r="D138" s="43"/>
      <c r="E138" s="44"/>
      <c r="F138" s="45"/>
      <c r="G138" s="43"/>
      <c r="H138" s="44"/>
      <c r="I138" s="45"/>
      <c r="J138" s="43"/>
      <c r="K138" s="44"/>
    </row>
    <row r="139" spans="1:11" s="23" customFormat="1" ht="19.5" customHeight="1" thickBot="1">
      <c r="A139" s="1489"/>
      <c r="B139" s="27" t="s">
        <v>142</v>
      </c>
      <c r="C139" s="52">
        <f>SUM(C135:C138)</f>
        <v>0</v>
      </c>
      <c r="D139" s="53"/>
      <c r="E139" s="52">
        <f>SUM(E135:E138)</f>
        <v>0</v>
      </c>
      <c r="F139" s="52">
        <f>SUM(F135:F138)</f>
        <v>0</v>
      </c>
      <c r="G139" s="53"/>
      <c r="H139" s="52">
        <f>SUM(H135:H138)</f>
        <v>0</v>
      </c>
      <c r="I139" s="52">
        <f>SUM(I135:I138)</f>
        <v>0</v>
      </c>
      <c r="J139" s="53"/>
      <c r="K139" s="52">
        <f>SUM(K135:K138)</f>
        <v>0</v>
      </c>
    </row>
    <row r="140" spans="1:11" s="61" customFormat="1" ht="19.5" customHeight="1" thickBot="1">
      <c r="A140" s="1374" t="s">
        <v>84</v>
      </c>
      <c r="B140" s="1375"/>
      <c r="C140" s="59">
        <f>C139</f>
        <v>0</v>
      </c>
      <c r="D140" s="60"/>
      <c r="E140" s="62">
        <f>E139</f>
        <v>0</v>
      </c>
      <c r="F140" s="59">
        <f>F139</f>
        <v>0</v>
      </c>
      <c r="G140" s="60"/>
      <c r="H140" s="62">
        <f>H139</f>
        <v>0</v>
      </c>
      <c r="I140" s="59">
        <f>I139</f>
        <v>0</v>
      </c>
      <c r="J140" s="60"/>
      <c r="K140" s="62">
        <f>K139</f>
        <v>0</v>
      </c>
    </row>
    <row r="141" spans="1:11" ht="9.75" customHeight="1" thickBot="1">
      <c r="A141" s="7"/>
      <c r="B141" s="8"/>
      <c r="C141" s="9"/>
      <c r="D141" s="9"/>
      <c r="E141" s="9"/>
      <c r="F141" s="9"/>
      <c r="G141" s="9"/>
      <c r="H141" s="9"/>
      <c r="I141" s="9"/>
      <c r="J141" s="9"/>
      <c r="K141" s="10"/>
    </row>
    <row r="142" spans="1:11" s="55" customFormat="1" ht="21.75" customHeight="1" thickBot="1">
      <c r="A142" s="1338" t="s">
        <v>43</v>
      </c>
      <c r="B142" s="1339"/>
      <c r="C142" s="57">
        <f>C140</f>
        <v>0</v>
      </c>
      <c r="D142" s="58"/>
      <c r="E142" s="63">
        <f>E140</f>
        <v>0</v>
      </c>
      <c r="F142" s="57">
        <f>F140</f>
        <v>0</v>
      </c>
      <c r="G142" s="58"/>
      <c r="H142" s="63">
        <f>H140</f>
        <v>0</v>
      </c>
      <c r="I142" s="57">
        <f>I140</f>
        <v>0</v>
      </c>
      <c r="J142" s="58"/>
      <c r="K142" s="63">
        <f>K140</f>
        <v>0</v>
      </c>
    </row>
    <row r="143" ht="12.75" customHeight="1"/>
    <row r="144" ht="12.75" customHeight="1"/>
    <row r="145" spans="1:27" s="25" customFormat="1" ht="28.5" customHeight="1">
      <c r="A145" s="30" t="s">
        <v>124</v>
      </c>
      <c r="B145" s="1424" t="s">
        <v>674</v>
      </c>
      <c r="C145" s="1309"/>
      <c r="D145" s="1309"/>
      <c r="E145" s="1309"/>
      <c r="F145" s="1309"/>
      <c r="G145" s="1309"/>
      <c r="H145" s="1309"/>
      <c r="I145" s="1309"/>
      <c r="J145" s="1309"/>
      <c r="K145" s="1309"/>
      <c r="L145" s="83"/>
      <c r="M145" s="83"/>
      <c r="N145" s="83"/>
      <c r="O145" s="83"/>
      <c r="P145" s="83"/>
      <c r="Q145" s="83"/>
      <c r="R145" s="83"/>
      <c r="S145" s="83"/>
      <c r="T145" s="83"/>
      <c r="U145" s="83"/>
      <c r="V145" s="83"/>
      <c r="W145" s="83"/>
      <c r="X145" s="83"/>
      <c r="Y145" s="83"/>
      <c r="Z145" s="83"/>
      <c r="AA145" s="83"/>
    </row>
    <row r="146" ht="12.75" customHeight="1"/>
    <row r="147" ht="12.75" customHeight="1"/>
    <row r="148" ht="12.75" customHeight="1"/>
    <row r="149" spans="1:11" ht="22.5" customHeight="1">
      <c r="A149" s="1323" t="s">
        <v>689</v>
      </c>
      <c r="B149" s="1323"/>
      <c r="C149" s="1323"/>
      <c r="D149" s="1323"/>
      <c r="E149" s="1323"/>
      <c r="F149" s="1323"/>
      <c r="G149" s="1323"/>
      <c r="H149" s="1323"/>
      <c r="I149" s="1323"/>
      <c r="J149" s="1323"/>
      <c r="K149" s="1323"/>
    </row>
    <row r="150" ht="12.75" customHeight="1"/>
    <row r="151" spans="8:11" ht="12.75" customHeight="1" thickBot="1">
      <c r="H151" s="1415" t="s">
        <v>690</v>
      </c>
      <c r="I151" s="1416"/>
      <c r="J151" s="1416"/>
      <c r="K151" s="1416"/>
    </row>
    <row r="152" spans="1:11" ht="21.75" customHeight="1" thickBot="1">
      <c r="A152" s="1472" t="s">
        <v>102</v>
      </c>
      <c r="B152" s="1473"/>
      <c r="C152" s="1406" t="s">
        <v>69</v>
      </c>
      <c r="D152" s="1407"/>
      <c r="E152" s="1407"/>
      <c r="F152" s="1407"/>
      <c r="G152" s="1407"/>
      <c r="H152" s="1407"/>
      <c r="I152" s="1407"/>
      <c r="J152" s="1407"/>
      <c r="K152" s="1408"/>
    </row>
    <row r="153" spans="1:11" ht="22.5" customHeight="1" thickBot="1">
      <c r="A153" s="1472" t="s">
        <v>103</v>
      </c>
      <c r="B153" s="1473"/>
      <c r="C153" s="1406" t="s">
        <v>42</v>
      </c>
      <c r="D153" s="1407"/>
      <c r="E153" s="1407"/>
      <c r="F153" s="1407"/>
      <c r="G153" s="1407"/>
      <c r="H153" s="1407"/>
      <c r="I153" s="1407"/>
      <c r="J153" s="1407"/>
      <c r="K153" s="1408"/>
    </row>
    <row r="154" spans="1:11" ht="18" customHeight="1">
      <c r="A154" s="160" t="s">
        <v>104</v>
      </c>
      <c r="B154" s="37" t="s">
        <v>105</v>
      </c>
      <c r="C154" s="1484" t="s">
        <v>693</v>
      </c>
      <c r="D154" s="1485"/>
      <c r="E154" s="1485"/>
      <c r="F154" s="1485"/>
      <c r="G154" s="1485"/>
      <c r="H154" s="1485"/>
      <c r="I154" s="1485"/>
      <c r="J154" s="1485"/>
      <c r="K154" s="1486"/>
    </row>
    <row r="155" spans="1:11" ht="18" customHeight="1">
      <c r="A155" s="161"/>
      <c r="B155" s="38" t="s">
        <v>106</v>
      </c>
      <c r="C155" s="1395" t="s">
        <v>694</v>
      </c>
      <c r="D155" s="1396"/>
      <c r="E155" s="1396"/>
      <c r="F155" s="1396"/>
      <c r="G155" s="1396"/>
      <c r="H155" s="1396"/>
      <c r="I155" s="1396"/>
      <c r="J155" s="1396"/>
      <c r="K155" s="1397"/>
    </row>
    <row r="156" spans="1:11" ht="18" customHeight="1">
      <c r="A156" s="161"/>
      <c r="B156" s="38" t="s">
        <v>107</v>
      </c>
      <c r="C156" s="1395" t="s">
        <v>36</v>
      </c>
      <c r="D156" s="1396"/>
      <c r="E156" s="1396"/>
      <c r="F156" s="1396"/>
      <c r="G156" s="1396"/>
      <c r="H156" s="1396"/>
      <c r="I156" s="1396"/>
      <c r="J156" s="1396"/>
      <c r="K156" s="1397"/>
    </row>
    <row r="157" spans="1:11" ht="18" customHeight="1">
      <c r="A157" s="161"/>
      <c r="B157" s="38" t="s">
        <v>135</v>
      </c>
      <c r="C157" s="1395"/>
      <c r="D157" s="1396"/>
      <c r="E157" s="1396"/>
      <c r="F157" s="1396"/>
      <c r="G157" s="1396"/>
      <c r="H157" s="1396"/>
      <c r="I157" s="1396"/>
      <c r="J157" s="1396"/>
      <c r="K157" s="1397"/>
    </row>
    <row r="158" spans="1:11" ht="18" customHeight="1">
      <c r="A158" s="161"/>
      <c r="B158" s="38" t="s">
        <v>108</v>
      </c>
      <c r="C158" s="1395"/>
      <c r="D158" s="1396"/>
      <c r="E158" s="1396"/>
      <c r="F158" s="1396"/>
      <c r="G158" s="1396"/>
      <c r="H158" s="1396"/>
      <c r="I158" s="1396"/>
      <c r="J158" s="1396"/>
      <c r="K158" s="1397"/>
    </row>
    <row r="159" spans="1:11" ht="18" customHeight="1">
      <c r="A159" s="161"/>
      <c r="B159" s="38" t="s">
        <v>148</v>
      </c>
      <c r="C159" s="1401"/>
      <c r="D159" s="1402"/>
      <c r="E159" s="1402"/>
      <c r="F159" s="1402"/>
      <c r="G159" s="1402"/>
      <c r="H159" s="1402"/>
      <c r="I159" s="1402"/>
      <c r="J159" s="1402"/>
      <c r="K159" s="1403"/>
    </row>
    <row r="160" spans="1:11" ht="18" customHeight="1">
      <c r="A160" s="161"/>
      <c r="B160" s="38" t="s">
        <v>687</v>
      </c>
      <c r="C160" s="1401"/>
      <c r="D160" s="1402"/>
      <c r="E160" s="1402"/>
      <c r="F160" s="1402"/>
      <c r="G160" s="1402"/>
      <c r="H160" s="1402"/>
      <c r="I160" s="1402"/>
      <c r="J160" s="1402"/>
      <c r="K160" s="1403"/>
    </row>
    <row r="161" spans="1:11" ht="18" customHeight="1">
      <c r="A161" s="161"/>
      <c r="B161" s="38" t="s">
        <v>461</v>
      </c>
      <c r="C161" s="1401"/>
      <c r="D161" s="1402"/>
      <c r="E161" s="1402"/>
      <c r="F161" s="1402"/>
      <c r="G161" s="1402"/>
      <c r="H161" s="1402"/>
      <c r="I161" s="1402"/>
      <c r="J161" s="1402"/>
      <c r="K161" s="1403"/>
    </row>
    <row r="162" spans="1:11" ht="18" customHeight="1">
      <c r="A162" s="161"/>
      <c r="B162" s="38" t="s">
        <v>510</v>
      </c>
      <c r="C162" s="1401"/>
      <c r="D162" s="1402"/>
      <c r="E162" s="1402"/>
      <c r="F162" s="1402"/>
      <c r="G162" s="1402"/>
      <c r="H162" s="1402"/>
      <c r="I162" s="1402"/>
      <c r="J162" s="1402"/>
      <c r="K162" s="1403"/>
    </row>
    <row r="163" spans="1:11" ht="18" customHeight="1" thickBot="1">
      <c r="A163" s="162"/>
      <c r="B163" s="39" t="s">
        <v>688</v>
      </c>
      <c r="C163" s="1474"/>
      <c r="D163" s="1475"/>
      <c r="E163" s="1475"/>
      <c r="F163" s="1475"/>
      <c r="G163" s="1475"/>
      <c r="H163" s="1475"/>
      <c r="I163" s="1475"/>
      <c r="J163" s="1475"/>
      <c r="K163" s="1476"/>
    </row>
    <row r="164" spans="1:11" ht="12.75" customHeight="1" thickBot="1">
      <c r="A164" s="1433" t="s">
        <v>109</v>
      </c>
      <c r="B164" s="1434"/>
      <c r="C164" s="1434"/>
      <c r="D164" s="1434"/>
      <c r="E164" s="1434"/>
      <c r="F164" s="1434"/>
      <c r="G164" s="1434"/>
      <c r="H164" s="1434"/>
      <c r="I164" s="1434"/>
      <c r="J164" s="1434"/>
      <c r="K164" s="1435"/>
    </row>
    <row r="165" spans="1:11" ht="12.75" customHeight="1">
      <c r="A165" s="1436" t="s">
        <v>133</v>
      </c>
      <c r="B165" s="1437"/>
      <c r="C165" s="1437"/>
      <c r="D165" s="1437"/>
      <c r="E165" s="1437"/>
      <c r="F165" s="1437"/>
      <c r="G165" s="1437"/>
      <c r="H165" s="1437"/>
      <c r="I165" s="1437"/>
      <c r="J165" s="1437"/>
      <c r="K165" s="1438"/>
    </row>
    <row r="166" spans="1:11" ht="12.75" customHeight="1" thickBot="1">
      <c r="A166" s="1439" t="s">
        <v>75</v>
      </c>
      <c r="B166" s="1440"/>
      <c r="C166" s="1441"/>
      <c r="D166" s="1441"/>
      <c r="E166" s="1441"/>
      <c r="F166" s="1441"/>
      <c r="G166" s="1441"/>
      <c r="H166" s="1441"/>
      <c r="I166" s="1441"/>
      <c r="J166" s="1441"/>
      <c r="K166" s="1442"/>
    </row>
    <row r="167" spans="1:11" ht="31.5" customHeight="1" thickBot="1">
      <c r="A167" s="1443" t="s">
        <v>65</v>
      </c>
      <c r="B167" s="1444"/>
      <c r="C167" s="1392" t="s">
        <v>464</v>
      </c>
      <c r="D167" s="1393"/>
      <c r="E167" s="1394"/>
      <c r="F167" s="1392" t="s">
        <v>675</v>
      </c>
      <c r="G167" s="1393"/>
      <c r="H167" s="1394"/>
      <c r="I167" s="1392" t="s">
        <v>691</v>
      </c>
      <c r="J167" s="1393"/>
      <c r="K167" s="1394"/>
    </row>
    <row r="168" spans="1:11" ht="51" customHeight="1">
      <c r="A168" s="1347" t="s">
        <v>137</v>
      </c>
      <c r="B168" s="1425" t="s">
        <v>138</v>
      </c>
      <c r="C168" s="1349" t="s">
        <v>61</v>
      </c>
      <c r="D168" s="1350"/>
      <c r="E168" s="1334" t="s">
        <v>62</v>
      </c>
      <c r="F168" s="1349" t="s">
        <v>61</v>
      </c>
      <c r="G168" s="1350"/>
      <c r="H168" s="1334" t="s">
        <v>62</v>
      </c>
      <c r="I168" s="1349" t="s">
        <v>61</v>
      </c>
      <c r="J168" s="1350"/>
      <c r="K168" s="1334" t="s">
        <v>62</v>
      </c>
    </row>
    <row r="169" spans="1:11" ht="30" customHeight="1" thickBot="1">
      <c r="A169" s="1348"/>
      <c r="B169" s="1426"/>
      <c r="C169" s="64" t="s">
        <v>63</v>
      </c>
      <c r="D169" s="65" t="s">
        <v>64</v>
      </c>
      <c r="E169" s="1386"/>
      <c r="F169" s="64" t="s">
        <v>63</v>
      </c>
      <c r="G169" s="65" t="s">
        <v>64</v>
      </c>
      <c r="H169" s="1386"/>
      <c r="I169" s="64" t="s">
        <v>63</v>
      </c>
      <c r="J169" s="65" t="s">
        <v>64</v>
      </c>
      <c r="K169" s="1386"/>
    </row>
    <row r="170" spans="1:11" ht="22.5" customHeight="1">
      <c r="A170" s="1456" t="s">
        <v>697</v>
      </c>
      <c r="B170" s="220"/>
      <c r="C170" s="45"/>
      <c r="D170" s="153"/>
      <c r="E170" s="36"/>
      <c r="F170" s="42"/>
      <c r="G170" s="40"/>
      <c r="H170" s="41"/>
      <c r="I170" s="42"/>
      <c r="J170" s="40"/>
      <c r="K170" s="41"/>
    </row>
    <row r="171" spans="1:11" ht="22.5" customHeight="1">
      <c r="A171" s="1480"/>
      <c r="B171" s="17"/>
      <c r="C171" s="45"/>
      <c r="D171" s="153"/>
      <c r="E171" s="36"/>
      <c r="F171" s="45"/>
      <c r="G171" s="43"/>
      <c r="H171" s="44"/>
      <c r="I171" s="45"/>
      <c r="J171" s="43"/>
      <c r="K171" s="44"/>
    </row>
    <row r="172" spans="1:11" ht="22.5" customHeight="1">
      <c r="A172" s="1480"/>
      <c r="B172" s="17"/>
      <c r="C172" s="45"/>
      <c r="D172" s="153"/>
      <c r="E172" s="36"/>
      <c r="F172" s="45"/>
      <c r="G172" s="43"/>
      <c r="H172" s="44"/>
      <c r="I172" s="45"/>
      <c r="J172" s="43"/>
      <c r="K172" s="44"/>
    </row>
    <row r="173" spans="1:11" ht="22.5" customHeight="1">
      <c r="A173" s="1480"/>
      <c r="B173" s="49"/>
      <c r="C173" s="45"/>
      <c r="D173" s="43"/>
      <c r="E173" s="44"/>
      <c r="F173" s="45"/>
      <c r="G173" s="43"/>
      <c r="H173" s="44"/>
      <c r="I173" s="45"/>
      <c r="J173" s="43"/>
      <c r="K173" s="44"/>
    </row>
    <row r="174" spans="1:11" ht="22.5" customHeight="1" thickBot="1">
      <c r="A174" s="1480"/>
      <c r="B174" s="50"/>
      <c r="C174" s="46"/>
      <c r="D174" s="47"/>
      <c r="E174" s="48"/>
      <c r="F174" s="46"/>
      <c r="G174" s="47"/>
      <c r="H174" s="48"/>
      <c r="I174" s="46"/>
      <c r="J174" s="47"/>
      <c r="K174" s="48"/>
    </row>
    <row r="175" spans="1:11" ht="22.5" customHeight="1" thickBot="1">
      <c r="A175" s="1457"/>
      <c r="B175" s="27" t="s">
        <v>142</v>
      </c>
      <c r="C175" s="52">
        <f>SUM(C170:C174)</f>
        <v>0</v>
      </c>
      <c r="D175" s="53"/>
      <c r="E175" s="54">
        <f>SUM(E170:E174)</f>
        <v>0</v>
      </c>
      <c r="F175" s="52">
        <f>SUM(F170:F174)</f>
        <v>0</v>
      </c>
      <c r="G175" s="53"/>
      <c r="H175" s="54">
        <f>SUM(H170:H174)</f>
        <v>0</v>
      </c>
      <c r="I175" s="52">
        <f>SUM(I170:I174)</f>
        <v>0</v>
      </c>
      <c r="J175" s="53"/>
      <c r="K175" s="54">
        <f>SUM(K170:K174)</f>
        <v>0</v>
      </c>
    </row>
    <row r="176" spans="1:11" ht="22.5" customHeight="1" thickBot="1">
      <c r="A176" s="1374" t="s">
        <v>74</v>
      </c>
      <c r="B176" s="1375"/>
      <c r="C176" s="59">
        <f>C175</f>
        <v>0</v>
      </c>
      <c r="D176" s="60"/>
      <c r="E176" s="62">
        <f>E175</f>
        <v>0</v>
      </c>
      <c r="F176" s="59">
        <f>F175</f>
        <v>0</v>
      </c>
      <c r="G176" s="60"/>
      <c r="H176" s="62">
        <f>H175</f>
        <v>0</v>
      </c>
      <c r="I176" s="59">
        <f>I175</f>
        <v>0</v>
      </c>
      <c r="J176" s="60"/>
      <c r="K176" s="62">
        <f>K175</f>
        <v>0</v>
      </c>
    </row>
    <row r="177" spans="1:11" ht="22.5" customHeight="1" thickBot="1">
      <c r="A177" s="7"/>
      <c r="B177" s="8"/>
      <c r="C177" s="9"/>
      <c r="D177" s="9"/>
      <c r="E177" s="9"/>
      <c r="F177" s="9"/>
      <c r="G177" s="9"/>
      <c r="H177" s="9"/>
      <c r="I177" s="9"/>
      <c r="J177" s="9"/>
      <c r="K177" s="10"/>
    </row>
    <row r="178" spans="1:11" ht="22.5" customHeight="1" thickBot="1">
      <c r="A178" s="1338" t="s">
        <v>43</v>
      </c>
      <c r="B178" s="1339"/>
      <c r="C178" s="57">
        <f>C176</f>
        <v>0</v>
      </c>
      <c r="D178" s="58"/>
      <c r="E178" s="63">
        <f>E176</f>
        <v>0</v>
      </c>
      <c r="F178" s="57">
        <f>F176</f>
        <v>0</v>
      </c>
      <c r="G178" s="58"/>
      <c r="H178" s="63">
        <f>H176</f>
        <v>0</v>
      </c>
      <c r="I178" s="57">
        <f>I176</f>
        <v>0</v>
      </c>
      <c r="J178" s="58"/>
      <c r="K178" s="63">
        <f>K176</f>
        <v>0</v>
      </c>
    </row>
    <row r="179" ht="12.75" customHeight="1"/>
    <row r="180" ht="12.75" customHeight="1"/>
    <row r="181" spans="1:11" ht="12.75" customHeight="1">
      <c r="A181" s="1323" t="s">
        <v>689</v>
      </c>
      <c r="B181" s="1323"/>
      <c r="C181" s="1323"/>
      <c r="D181" s="1323"/>
      <c r="E181" s="1323"/>
      <c r="F181" s="1323"/>
      <c r="G181" s="1323"/>
      <c r="H181" s="1323"/>
      <c r="I181" s="1323"/>
      <c r="J181" s="1323"/>
      <c r="K181" s="1323"/>
    </row>
    <row r="182" ht="62.25" customHeight="1"/>
    <row r="183" spans="8:11" ht="12.75" customHeight="1" thickBot="1">
      <c r="H183" s="1415" t="s">
        <v>690</v>
      </c>
      <c r="I183" s="1416"/>
      <c r="J183" s="1416"/>
      <c r="K183" s="1416"/>
    </row>
    <row r="184" spans="1:11" ht="19.5" customHeight="1" thickBot="1">
      <c r="A184" s="1472" t="s">
        <v>102</v>
      </c>
      <c r="B184" s="1473"/>
      <c r="C184" s="1406" t="s">
        <v>69</v>
      </c>
      <c r="D184" s="1407"/>
      <c r="E184" s="1407"/>
      <c r="F184" s="1407"/>
      <c r="G184" s="1407"/>
      <c r="H184" s="1407"/>
      <c r="I184" s="1407"/>
      <c r="J184" s="1407"/>
      <c r="K184" s="1408"/>
    </row>
    <row r="185" spans="1:11" ht="19.5" customHeight="1" thickBot="1">
      <c r="A185" s="1472" t="s">
        <v>103</v>
      </c>
      <c r="B185" s="1473"/>
      <c r="C185" s="1406" t="s">
        <v>42</v>
      </c>
      <c r="D185" s="1407"/>
      <c r="E185" s="1407"/>
      <c r="F185" s="1407"/>
      <c r="G185" s="1407"/>
      <c r="H185" s="1407"/>
      <c r="I185" s="1407"/>
      <c r="J185" s="1407"/>
      <c r="K185" s="1408"/>
    </row>
    <row r="186" spans="1:11" ht="19.5" customHeight="1">
      <c r="A186" s="160" t="s">
        <v>104</v>
      </c>
      <c r="B186" s="37" t="s">
        <v>105</v>
      </c>
      <c r="C186" s="1481" t="s">
        <v>695</v>
      </c>
      <c r="D186" s="1482"/>
      <c r="E186" s="1482"/>
      <c r="F186" s="1482"/>
      <c r="G186" s="1482"/>
      <c r="H186" s="1482"/>
      <c r="I186" s="1482"/>
      <c r="J186" s="1482"/>
      <c r="K186" s="1483"/>
    </row>
    <row r="187" spans="1:11" ht="19.5" customHeight="1">
      <c r="A187" s="161"/>
      <c r="B187" s="38" t="s">
        <v>106</v>
      </c>
      <c r="C187" s="1395" t="s">
        <v>696</v>
      </c>
      <c r="D187" s="1396"/>
      <c r="E187" s="1396"/>
      <c r="F187" s="1396"/>
      <c r="G187" s="1396"/>
      <c r="H187" s="1396"/>
      <c r="I187" s="1396"/>
      <c r="J187" s="1396"/>
      <c r="K187" s="1397"/>
    </row>
    <row r="188" spans="1:11" ht="19.5" customHeight="1">
      <c r="A188" s="161"/>
      <c r="B188" s="38" t="s">
        <v>107</v>
      </c>
      <c r="C188" s="1395" t="s">
        <v>36</v>
      </c>
      <c r="D188" s="1396"/>
      <c r="E188" s="1396"/>
      <c r="F188" s="1396"/>
      <c r="G188" s="1396"/>
      <c r="H188" s="1396"/>
      <c r="I188" s="1396"/>
      <c r="J188" s="1396"/>
      <c r="K188" s="1397"/>
    </row>
    <row r="189" spans="1:11" ht="19.5" customHeight="1">
      <c r="A189" s="161"/>
      <c r="B189" s="38" t="s">
        <v>135</v>
      </c>
      <c r="C189" s="1395"/>
      <c r="D189" s="1396"/>
      <c r="E189" s="1396"/>
      <c r="F189" s="1396"/>
      <c r="G189" s="1396"/>
      <c r="H189" s="1396"/>
      <c r="I189" s="1396"/>
      <c r="J189" s="1396"/>
      <c r="K189" s="1397"/>
    </row>
    <row r="190" spans="1:11" ht="19.5" customHeight="1">
      <c r="A190" s="161"/>
      <c r="B190" s="38" t="s">
        <v>108</v>
      </c>
      <c r="C190" s="1395"/>
      <c r="D190" s="1396"/>
      <c r="E190" s="1396"/>
      <c r="F190" s="1396"/>
      <c r="G190" s="1396"/>
      <c r="H190" s="1396"/>
      <c r="I190" s="1396"/>
      <c r="J190" s="1396"/>
      <c r="K190" s="1397"/>
    </row>
    <row r="191" spans="1:11" ht="19.5" customHeight="1">
      <c r="A191" s="161"/>
      <c r="B191" s="38" t="s">
        <v>148</v>
      </c>
      <c r="C191" s="1401"/>
      <c r="D191" s="1402"/>
      <c r="E191" s="1402"/>
      <c r="F191" s="1402"/>
      <c r="G191" s="1402"/>
      <c r="H191" s="1402"/>
      <c r="I191" s="1402"/>
      <c r="J191" s="1402"/>
      <c r="K191" s="1403"/>
    </row>
    <row r="192" spans="1:11" ht="19.5" customHeight="1">
      <c r="A192" s="161"/>
      <c r="B192" s="38" t="s">
        <v>687</v>
      </c>
      <c r="C192" s="1401"/>
      <c r="D192" s="1402"/>
      <c r="E192" s="1402"/>
      <c r="F192" s="1402"/>
      <c r="G192" s="1402"/>
      <c r="H192" s="1402"/>
      <c r="I192" s="1402"/>
      <c r="J192" s="1402"/>
      <c r="K192" s="1403"/>
    </row>
    <row r="193" spans="1:11" ht="19.5" customHeight="1">
      <c r="A193" s="161"/>
      <c r="B193" s="38" t="s">
        <v>461</v>
      </c>
      <c r="C193" s="1401"/>
      <c r="D193" s="1402"/>
      <c r="E193" s="1402"/>
      <c r="F193" s="1402"/>
      <c r="G193" s="1402"/>
      <c r="H193" s="1402"/>
      <c r="I193" s="1402"/>
      <c r="J193" s="1402"/>
      <c r="K193" s="1403"/>
    </row>
    <row r="194" spans="1:11" ht="19.5" customHeight="1">
      <c r="A194" s="161"/>
      <c r="B194" s="38" t="s">
        <v>510</v>
      </c>
      <c r="C194" s="1401"/>
      <c r="D194" s="1402"/>
      <c r="E194" s="1402"/>
      <c r="F194" s="1402"/>
      <c r="G194" s="1402"/>
      <c r="H194" s="1402"/>
      <c r="I194" s="1402"/>
      <c r="J194" s="1402"/>
      <c r="K194" s="1403"/>
    </row>
    <row r="195" spans="1:11" ht="19.5" customHeight="1" thickBot="1">
      <c r="A195" s="162"/>
      <c r="B195" s="39" t="s">
        <v>688</v>
      </c>
      <c r="C195" s="1474"/>
      <c r="D195" s="1475"/>
      <c r="E195" s="1475"/>
      <c r="F195" s="1475"/>
      <c r="G195" s="1475"/>
      <c r="H195" s="1475"/>
      <c r="I195" s="1475"/>
      <c r="J195" s="1475"/>
      <c r="K195" s="1476"/>
    </row>
    <row r="196" spans="1:11" ht="19.5" customHeight="1" thickBot="1">
      <c r="A196" s="1433" t="s">
        <v>109</v>
      </c>
      <c r="B196" s="1434"/>
      <c r="C196" s="1434"/>
      <c r="D196" s="1434"/>
      <c r="E196" s="1434"/>
      <c r="F196" s="1434"/>
      <c r="G196" s="1434"/>
      <c r="H196" s="1434"/>
      <c r="I196" s="1434"/>
      <c r="J196" s="1434"/>
      <c r="K196" s="1435"/>
    </row>
    <row r="197" spans="1:11" ht="19.5" customHeight="1">
      <c r="A197" s="1436" t="s">
        <v>133</v>
      </c>
      <c r="B197" s="1437"/>
      <c r="C197" s="1437"/>
      <c r="D197" s="1437"/>
      <c r="E197" s="1437"/>
      <c r="F197" s="1437"/>
      <c r="G197" s="1437"/>
      <c r="H197" s="1437"/>
      <c r="I197" s="1437"/>
      <c r="J197" s="1437"/>
      <c r="K197" s="1438"/>
    </row>
    <row r="198" spans="1:11" ht="19.5" customHeight="1" thickBot="1">
      <c r="A198" s="1439" t="s">
        <v>75</v>
      </c>
      <c r="B198" s="1440"/>
      <c r="C198" s="1441"/>
      <c r="D198" s="1441"/>
      <c r="E198" s="1441"/>
      <c r="F198" s="1441"/>
      <c r="G198" s="1441"/>
      <c r="H198" s="1441"/>
      <c r="I198" s="1441"/>
      <c r="J198" s="1441"/>
      <c r="K198" s="1442"/>
    </row>
    <row r="199" spans="1:11" ht="30.75" customHeight="1" thickBot="1">
      <c r="A199" s="1443" t="s">
        <v>65</v>
      </c>
      <c r="B199" s="1444"/>
      <c r="C199" s="1392" t="s">
        <v>464</v>
      </c>
      <c r="D199" s="1393"/>
      <c r="E199" s="1394"/>
      <c r="F199" s="1392" t="s">
        <v>675</v>
      </c>
      <c r="G199" s="1393"/>
      <c r="H199" s="1394"/>
      <c r="I199" s="1392" t="s">
        <v>691</v>
      </c>
      <c r="J199" s="1393"/>
      <c r="K199" s="1394"/>
    </row>
    <row r="200" spans="1:11" ht="30.75" customHeight="1">
      <c r="A200" s="1347" t="s">
        <v>137</v>
      </c>
      <c r="B200" s="1425" t="s">
        <v>138</v>
      </c>
      <c r="C200" s="1349" t="s">
        <v>61</v>
      </c>
      <c r="D200" s="1350"/>
      <c r="E200" s="1334" t="s">
        <v>62</v>
      </c>
      <c r="F200" s="1349" t="s">
        <v>61</v>
      </c>
      <c r="G200" s="1350"/>
      <c r="H200" s="1334" t="s">
        <v>62</v>
      </c>
      <c r="I200" s="1349" t="s">
        <v>61</v>
      </c>
      <c r="J200" s="1350"/>
      <c r="K200" s="1334" t="s">
        <v>62</v>
      </c>
    </row>
    <row r="201" spans="1:11" ht="19.5" customHeight="1" thickBot="1">
      <c r="A201" s="1348"/>
      <c r="B201" s="1426"/>
      <c r="C201" s="64" t="s">
        <v>63</v>
      </c>
      <c r="D201" s="65" t="s">
        <v>64</v>
      </c>
      <c r="E201" s="1386"/>
      <c r="F201" s="64" t="s">
        <v>63</v>
      </c>
      <c r="G201" s="65" t="s">
        <v>64</v>
      </c>
      <c r="H201" s="1386"/>
      <c r="I201" s="64" t="s">
        <v>63</v>
      </c>
      <c r="J201" s="65" t="s">
        <v>64</v>
      </c>
      <c r="K201" s="1386"/>
    </row>
    <row r="202" spans="1:11" ht="19.5" customHeight="1">
      <c r="A202" s="1456" t="s">
        <v>697</v>
      </c>
      <c r="B202" s="220"/>
      <c r="C202" s="45"/>
      <c r="D202" s="153"/>
      <c r="E202" s="36"/>
      <c r="F202" s="42"/>
      <c r="G202" s="40"/>
      <c r="H202" s="41"/>
      <c r="I202" s="42"/>
      <c r="J202" s="40"/>
      <c r="K202" s="41"/>
    </row>
    <row r="203" spans="1:11" ht="19.5" customHeight="1">
      <c r="A203" s="1480"/>
      <c r="B203" s="17"/>
      <c r="C203" s="45"/>
      <c r="D203" s="153"/>
      <c r="E203" s="36"/>
      <c r="F203" s="45"/>
      <c r="G203" s="43"/>
      <c r="H203" s="44"/>
      <c r="I203" s="45"/>
      <c r="J203" s="43"/>
      <c r="K203" s="44"/>
    </row>
    <row r="204" spans="1:11" ht="19.5" customHeight="1">
      <c r="A204" s="1480"/>
      <c r="B204" s="17"/>
      <c r="C204" s="45"/>
      <c r="D204" s="153"/>
      <c r="E204" s="36"/>
      <c r="F204" s="45"/>
      <c r="G204" s="43"/>
      <c r="H204" s="44"/>
      <c r="I204" s="45"/>
      <c r="J204" s="43"/>
      <c r="K204" s="44"/>
    </row>
    <row r="205" spans="1:11" ht="19.5" customHeight="1">
      <c r="A205" s="1480"/>
      <c r="B205" s="49"/>
      <c r="C205" s="45"/>
      <c r="D205" s="43"/>
      <c r="E205" s="44"/>
      <c r="F205" s="45"/>
      <c r="G205" s="43"/>
      <c r="H205" s="44"/>
      <c r="I205" s="45"/>
      <c r="J205" s="43"/>
      <c r="K205" s="44"/>
    </row>
    <row r="206" spans="1:11" ht="19.5" customHeight="1" thickBot="1">
      <c r="A206" s="1480"/>
      <c r="B206" s="50"/>
      <c r="C206" s="46"/>
      <c r="D206" s="47"/>
      <c r="E206" s="48"/>
      <c r="F206" s="46"/>
      <c r="G206" s="47"/>
      <c r="H206" s="48"/>
      <c r="I206" s="46"/>
      <c r="J206" s="47"/>
      <c r="K206" s="48"/>
    </row>
    <row r="207" spans="1:11" ht="19.5" customHeight="1" thickBot="1">
      <c r="A207" s="1457"/>
      <c r="B207" s="27" t="s">
        <v>142</v>
      </c>
      <c r="C207" s="52">
        <f>SUM(C202:C206)</f>
        <v>0</v>
      </c>
      <c r="D207" s="53"/>
      <c r="E207" s="54">
        <f>SUM(E202:E206)</f>
        <v>0</v>
      </c>
      <c r="F207" s="52">
        <f>SUM(F202:F206)</f>
        <v>0</v>
      </c>
      <c r="G207" s="53"/>
      <c r="H207" s="54">
        <f>SUM(H202:H206)</f>
        <v>0</v>
      </c>
      <c r="I207" s="52">
        <f>SUM(I202:I206)</f>
        <v>0</v>
      </c>
      <c r="J207" s="53"/>
      <c r="K207" s="54">
        <f>SUM(K202:K206)</f>
        <v>0</v>
      </c>
    </row>
    <row r="208" spans="1:11" ht="19.5" customHeight="1" thickBot="1">
      <c r="A208" s="1374" t="s">
        <v>74</v>
      </c>
      <c r="B208" s="1375"/>
      <c r="C208" s="59">
        <f>C207</f>
        <v>0</v>
      </c>
      <c r="D208" s="60"/>
      <c r="E208" s="62">
        <f>E207</f>
        <v>0</v>
      </c>
      <c r="F208" s="59">
        <f>F207</f>
        <v>0</v>
      </c>
      <c r="G208" s="60"/>
      <c r="H208" s="62">
        <f>H207</f>
        <v>0</v>
      </c>
      <c r="I208" s="59">
        <f>I207</f>
        <v>0</v>
      </c>
      <c r="J208" s="60"/>
      <c r="K208" s="62">
        <f>K207</f>
        <v>0</v>
      </c>
    </row>
    <row r="209" spans="1:11" ht="19.5" customHeight="1" thickBot="1">
      <c r="A209" s="7"/>
      <c r="B209" s="8"/>
      <c r="C209" s="9"/>
      <c r="D209" s="9"/>
      <c r="E209" s="9"/>
      <c r="F209" s="9"/>
      <c r="G209" s="9"/>
      <c r="H209" s="9"/>
      <c r="I209" s="9"/>
      <c r="J209" s="9"/>
      <c r="K209" s="10"/>
    </row>
    <row r="210" spans="1:11" ht="12.75" customHeight="1" thickBot="1">
      <c r="A210" s="1338" t="s">
        <v>43</v>
      </c>
      <c r="B210" s="1339"/>
      <c r="C210" s="57">
        <f>C208</f>
        <v>0</v>
      </c>
      <c r="D210" s="58"/>
      <c r="E210" s="63">
        <f>E208</f>
        <v>0</v>
      </c>
      <c r="F210" s="57">
        <f>F208</f>
        <v>0</v>
      </c>
      <c r="G210" s="58"/>
      <c r="H210" s="63">
        <f>H208</f>
        <v>0</v>
      </c>
      <c r="I210" s="57">
        <f>I208</f>
        <v>0</v>
      </c>
      <c r="J210" s="58"/>
      <c r="K210" s="63">
        <f>K208</f>
        <v>0</v>
      </c>
    </row>
    <row r="211" ht="12.75" customHeight="1"/>
    <row r="212" ht="12.75" customHeight="1"/>
    <row r="213" spans="1:11" ht="19.5" customHeight="1">
      <c r="A213" s="1323" t="s">
        <v>689</v>
      </c>
      <c r="B213" s="1323"/>
      <c r="C213" s="1323"/>
      <c r="D213" s="1323"/>
      <c r="E213" s="1323"/>
      <c r="F213" s="1323"/>
      <c r="G213" s="1323"/>
      <c r="H213" s="1323"/>
      <c r="I213" s="1323"/>
      <c r="J213" s="1323"/>
      <c r="K213" s="1323"/>
    </row>
    <row r="214" ht="19.5" customHeight="1"/>
    <row r="215" spans="8:11" ht="19.5" customHeight="1" thickBot="1">
      <c r="H215" s="1415" t="s">
        <v>690</v>
      </c>
      <c r="I215" s="1416"/>
      <c r="J215" s="1416"/>
      <c r="K215" s="1416"/>
    </row>
    <row r="216" spans="1:11" ht="19.5" customHeight="1" thickBot="1">
      <c r="A216" s="1472" t="s">
        <v>102</v>
      </c>
      <c r="B216" s="1473"/>
      <c r="C216" s="1406" t="s">
        <v>55</v>
      </c>
      <c r="D216" s="1407"/>
      <c r="E216" s="1407"/>
      <c r="F216" s="1407"/>
      <c r="G216" s="1407"/>
      <c r="H216" s="1407"/>
      <c r="I216" s="1407"/>
      <c r="J216" s="1407"/>
      <c r="K216" s="1408"/>
    </row>
    <row r="217" spans="1:11" ht="19.5" customHeight="1" thickBot="1">
      <c r="A217" s="1472" t="s">
        <v>103</v>
      </c>
      <c r="B217" s="1473"/>
      <c r="C217" s="1406" t="s">
        <v>42</v>
      </c>
      <c r="D217" s="1407"/>
      <c r="E217" s="1407"/>
      <c r="F217" s="1407"/>
      <c r="G217" s="1407"/>
      <c r="H217" s="1407"/>
      <c r="I217" s="1407"/>
      <c r="J217" s="1407"/>
      <c r="K217" s="1408"/>
    </row>
    <row r="218" spans="1:11" ht="19.5" customHeight="1">
      <c r="A218" s="160" t="s">
        <v>104</v>
      </c>
      <c r="B218" s="37" t="s">
        <v>105</v>
      </c>
      <c r="C218" s="1409" t="s">
        <v>118</v>
      </c>
      <c r="D218" s="1410"/>
      <c r="E218" s="1410"/>
      <c r="F218" s="1410"/>
      <c r="G218" s="1410"/>
      <c r="H218" s="1410"/>
      <c r="I218" s="1410"/>
      <c r="J218" s="1410"/>
      <c r="K218" s="1411"/>
    </row>
    <row r="219" spans="1:11" ht="19.5" customHeight="1">
      <c r="A219" s="161"/>
      <c r="B219" s="38" t="s">
        <v>106</v>
      </c>
      <c r="C219" s="1395" t="s">
        <v>372</v>
      </c>
      <c r="D219" s="1396"/>
      <c r="E219" s="1396"/>
      <c r="F219" s="1396"/>
      <c r="G219" s="1396"/>
      <c r="H219" s="1396"/>
      <c r="I219" s="1396"/>
      <c r="J219" s="1396"/>
      <c r="K219" s="1397"/>
    </row>
    <row r="220" spans="1:11" ht="19.5" customHeight="1">
      <c r="A220" s="161"/>
      <c r="B220" s="38" t="s">
        <v>107</v>
      </c>
      <c r="C220" s="1395" t="s">
        <v>36</v>
      </c>
      <c r="D220" s="1396"/>
      <c r="E220" s="1396"/>
      <c r="F220" s="1396"/>
      <c r="G220" s="1396"/>
      <c r="H220" s="1396"/>
      <c r="I220" s="1396"/>
      <c r="J220" s="1396"/>
      <c r="K220" s="1397"/>
    </row>
    <row r="221" spans="1:11" ht="19.5" customHeight="1">
      <c r="A221" s="161"/>
      <c r="B221" s="38" t="s">
        <v>135</v>
      </c>
      <c r="C221" s="1395"/>
      <c r="D221" s="1396"/>
      <c r="E221" s="1396"/>
      <c r="F221" s="1396"/>
      <c r="G221" s="1396"/>
      <c r="H221" s="1396"/>
      <c r="I221" s="1396"/>
      <c r="J221" s="1396"/>
      <c r="K221" s="1397"/>
    </row>
    <row r="222" spans="1:11" ht="19.5" customHeight="1">
      <c r="A222" s="161"/>
      <c r="B222" s="38" t="s">
        <v>108</v>
      </c>
      <c r="C222" s="1395"/>
      <c r="D222" s="1396"/>
      <c r="E222" s="1396"/>
      <c r="F222" s="1396"/>
      <c r="G222" s="1396"/>
      <c r="H222" s="1396"/>
      <c r="I222" s="1396"/>
      <c r="J222" s="1396"/>
      <c r="K222" s="1397"/>
    </row>
    <row r="223" spans="1:11" ht="19.5" customHeight="1">
      <c r="A223" s="161"/>
      <c r="B223" s="38" t="s">
        <v>148</v>
      </c>
      <c r="C223" s="1401"/>
      <c r="D223" s="1402"/>
      <c r="E223" s="1402"/>
      <c r="F223" s="1402"/>
      <c r="G223" s="1402"/>
      <c r="H223" s="1402"/>
      <c r="I223" s="1402"/>
      <c r="J223" s="1402"/>
      <c r="K223" s="1403"/>
    </row>
    <row r="224" spans="1:11" ht="19.5" customHeight="1">
      <c r="A224" s="161"/>
      <c r="B224" s="38" t="s">
        <v>687</v>
      </c>
      <c r="C224" s="1401"/>
      <c r="D224" s="1402"/>
      <c r="E224" s="1402"/>
      <c r="F224" s="1402"/>
      <c r="G224" s="1402"/>
      <c r="H224" s="1402"/>
      <c r="I224" s="1402"/>
      <c r="J224" s="1402"/>
      <c r="K224" s="1403"/>
    </row>
    <row r="225" spans="1:11" ht="19.5" customHeight="1">
      <c r="A225" s="161"/>
      <c r="B225" s="38" t="s">
        <v>461</v>
      </c>
      <c r="C225" s="1401"/>
      <c r="D225" s="1402"/>
      <c r="E225" s="1402"/>
      <c r="F225" s="1402"/>
      <c r="G225" s="1402"/>
      <c r="H225" s="1402"/>
      <c r="I225" s="1402"/>
      <c r="J225" s="1402"/>
      <c r="K225" s="1403"/>
    </row>
    <row r="226" spans="1:11" ht="19.5" customHeight="1">
      <c r="A226" s="161"/>
      <c r="B226" s="38" t="s">
        <v>510</v>
      </c>
      <c r="C226" s="1401"/>
      <c r="D226" s="1402"/>
      <c r="E226" s="1402"/>
      <c r="F226" s="1402"/>
      <c r="G226" s="1402"/>
      <c r="H226" s="1402"/>
      <c r="I226" s="1402"/>
      <c r="J226" s="1402"/>
      <c r="K226" s="1403"/>
    </row>
    <row r="227" spans="1:11" ht="19.5" customHeight="1" thickBot="1">
      <c r="A227" s="162"/>
      <c r="B227" s="39" t="s">
        <v>688</v>
      </c>
      <c r="C227" s="1474"/>
      <c r="D227" s="1475"/>
      <c r="E227" s="1475"/>
      <c r="F227" s="1475"/>
      <c r="G227" s="1475"/>
      <c r="H227" s="1475"/>
      <c r="I227" s="1475"/>
      <c r="J227" s="1475"/>
      <c r="K227" s="1476"/>
    </row>
    <row r="228" spans="1:11" ht="19.5" customHeight="1" thickBot="1">
      <c r="A228" s="1433" t="s">
        <v>109</v>
      </c>
      <c r="B228" s="1434"/>
      <c r="C228" s="1434"/>
      <c r="D228" s="1434"/>
      <c r="E228" s="1434"/>
      <c r="F228" s="1434"/>
      <c r="G228" s="1434"/>
      <c r="H228" s="1434"/>
      <c r="I228" s="1434"/>
      <c r="J228" s="1434"/>
      <c r="K228" s="1435"/>
    </row>
    <row r="229" spans="1:11" ht="19.5" customHeight="1">
      <c r="A229" s="1436" t="s">
        <v>133</v>
      </c>
      <c r="B229" s="1437"/>
      <c r="C229" s="1437"/>
      <c r="D229" s="1437"/>
      <c r="E229" s="1437"/>
      <c r="F229" s="1437"/>
      <c r="G229" s="1437"/>
      <c r="H229" s="1437"/>
      <c r="I229" s="1437"/>
      <c r="J229" s="1437"/>
      <c r="K229" s="1438"/>
    </row>
    <row r="230" spans="1:11" ht="19.5" customHeight="1" thickBot="1">
      <c r="A230" s="1439" t="s">
        <v>75</v>
      </c>
      <c r="B230" s="1440"/>
      <c r="C230" s="1441"/>
      <c r="D230" s="1441"/>
      <c r="E230" s="1441"/>
      <c r="F230" s="1441"/>
      <c r="G230" s="1441"/>
      <c r="H230" s="1441"/>
      <c r="I230" s="1441"/>
      <c r="J230" s="1441"/>
      <c r="K230" s="1442"/>
    </row>
    <row r="231" spans="1:11" ht="19.5" customHeight="1" thickBot="1">
      <c r="A231" s="1443" t="s">
        <v>65</v>
      </c>
      <c r="B231" s="1444"/>
      <c r="C231" s="1392" t="s">
        <v>464</v>
      </c>
      <c r="D231" s="1393"/>
      <c r="E231" s="1394"/>
      <c r="F231" s="1392" t="s">
        <v>675</v>
      </c>
      <c r="G231" s="1393"/>
      <c r="H231" s="1394"/>
      <c r="I231" s="1392" t="s">
        <v>691</v>
      </c>
      <c r="J231" s="1393"/>
      <c r="K231" s="1394"/>
    </row>
    <row r="232" spans="1:11" ht="19.5" customHeight="1">
      <c r="A232" s="1347" t="s">
        <v>137</v>
      </c>
      <c r="B232" s="1425" t="s">
        <v>138</v>
      </c>
      <c r="C232" s="1349" t="s">
        <v>61</v>
      </c>
      <c r="D232" s="1350"/>
      <c r="E232" s="1334" t="s">
        <v>62</v>
      </c>
      <c r="F232" s="1349" t="s">
        <v>61</v>
      </c>
      <c r="G232" s="1350"/>
      <c r="H232" s="1334" t="s">
        <v>62</v>
      </c>
      <c r="I232" s="1349" t="s">
        <v>61</v>
      </c>
      <c r="J232" s="1350"/>
      <c r="K232" s="1334" t="s">
        <v>62</v>
      </c>
    </row>
    <row r="233" spans="1:11" ht="19.5" customHeight="1" thickBot="1">
      <c r="A233" s="1348"/>
      <c r="B233" s="1426"/>
      <c r="C233" s="64" t="s">
        <v>63</v>
      </c>
      <c r="D233" s="65" t="s">
        <v>64</v>
      </c>
      <c r="E233" s="1386"/>
      <c r="F233" s="64" t="s">
        <v>63</v>
      </c>
      <c r="G233" s="65" t="s">
        <v>64</v>
      </c>
      <c r="H233" s="1386"/>
      <c r="I233" s="64" t="s">
        <v>63</v>
      </c>
      <c r="J233" s="65" t="s">
        <v>64</v>
      </c>
      <c r="K233" s="1386"/>
    </row>
    <row r="234" spans="1:11" ht="19.5" customHeight="1">
      <c r="A234" s="1456" t="s">
        <v>73</v>
      </c>
      <c r="B234" s="220"/>
      <c r="C234" s="45"/>
      <c r="D234" s="153"/>
      <c r="E234" s="36"/>
      <c r="F234" s="42"/>
      <c r="G234" s="40"/>
      <c r="H234" s="41"/>
      <c r="I234" s="42"/>
      <c r="J234" s="40"/>
      <c r="K234" s="41"/>
    </row>
    <row r="235" spans="1:11" ht="19.5" customHeight="1">
      <c r="A235" s="1480"/>
      <c r="B235" s="17"/>
      <c r="C235" s="45"/>
      <c r="D235" s="153"/>
      <c r="E235" s="36"/>
      <c r="F235" s="45"/>
      <c r="G235" s="43"/>
      <c r="H235" s="44"/>
      <c r="I235" s="45"/>
      <c r="J235" s="43"/>
      <c r="K235" s="44"/>
    </row>
    <row r="236" spans="1:11" ht="19.5" customHeight="1">
      <c r="A236" s="1480"/>
      <c r="B236" s="17"/>
      <c r="C236" s="45"/>
      <c r="D236" s="153"/>
      <c r="E236" s="36"/>
      <c r="F236" s="45"/>
      <c r="G236" s="43"/>
      <c r="H236" s="44"/>
      <c r="I236" s="45"/>
      <c r="J236" s="43"/>
      <c r="K236" s="44"/>
    </row>
    <row r="237" spans="1:11" ht="19.5" customHeight="1">
      <c r="A237" s="1480"/>
      <c r="B237" s="49"/>
      <c r="C237" s="45"/>
      <c r="D237" s="43"/>
      <c r="E237" s="44"/>
      <c r="F237" s="45"/>
      <c r="G237" s="43"/>
      <c r="H237" s="44"/>
      <c r="I237" s="45"/>
      <c r="J237" s="43"/>
      <c r="K237" s="44"/>
    </row>
    <row r="238" spans="1:11" ht="19.5" customHeight="1" thickBot="1">
      <c r="A238" s="1480"/>
      <c r="B238" s="50"/>
      <c r="C238" s="46"/>
      <c r="D238" s="47"/>
      <c r="E238" s="48"/>
      <c r="F238" s="46"/>
      <c r="G238" s="47"/>
      <c r="H238" s="48"/>
      <c r="I238" s="46"/>
      <c r="J238" s="47"/>
      <c r="K238" s="48"/>
    </row>
    <row r="239" spans="1:11" ht="19.5" customHeight="1" thickBot="1">
      <c r="A239" s="1457"/>
      <c r="B239" s="27" t="s">
        <v>142</v>
      </c>
      <c r="C239" s="52">
        <f>SUM(C234:C238)</f>
        <v>0</v>
      </c>
      <c r="D239" s="53"/>
      <c r="E239" s="54">
        <f>SUM(E234:E238)</f>
        <v>0</v>
      </c>
      <c r="F239" s="52">
        <f>SUM(F234:F238)</f>
        <v>0</v>
      </c>
      <c r="G239" s="53"/>
      <c r="H239" s="54">
        <f>SUM(H234:H238)</f>
        <v>0</v>
      </c>
      <c r="I239" s="52">
        <f>SUM(I234:I238)</f>
        <v>0</v>
      </c>
      <c r="J239" s="53"/>
      <c r="K239" s="54">
        <f>SUM(K234:K238)</f>
        <v>0</v>
      </c>
    </row>
    <row r="240" spans="1:11" ht="19.5" customHeight="1" thickBot="1">
      <c r="A240" s="1374" t="s">
        <v>74</v>
      </c>
      <c r="B240" s="1375"/>
      <c r="C240" s="59">
        <f>C239</f>
        <v>0</v>
      </c>
      <c r="D240" s="60"/>
      <c r="E240" s="62">
        <f>E239</f>
        <v>0</v>
      </c>
      <c r="F240" s="59">
        <f>F239</f>
        <v>0</v>
      </c>
      <c r="G240" s="60"/>
      <c r="H240" s="62">
        <f>H239</f>
        <v>0</v>
      </c>
      <c r="I240" s="59">
        <f>I239</f>
        <v>0</v>
      </c>
      <c r="J240" s="60"/>
      <c r="K240" s="62">
        <f>K239</f>
        <v>0</v>
      </c>
    </row>
    <row r="241" spans="1:11" ht="19.5" customHeight="1" thickBot="1">
      <c r="A241" s="7"/>
      <c r="B241" s="8"/>
      <c r="C241" s="9"/>
      <c r="D241" s="9"/>
      <c r="E241" s="9"/>
      <c r="F241" s="9"/>
      <c r="G241" s="9"/>
      <c r="H241" s="9"/>
      <c r="I241" s="9"/>
      <c r="J241" s="9"/>
      <c r="K241" s="10"/>
    </row>
    <row r="242" spans="1:11" ht="19.5" customHeight="1" thickBot="1">
      <c r="A242" s="1338" t="s">
        <v>43</v>
      </c>
      <c r="B242" s="1339"/>
      <c r="C242" s="57">
        <f>C240</f>
        <v>0</v>
      </c>
      <c r="D242" s="58"/>
      <c r="E242" s="63">
        <f>E240</f>
        <v>0</v>
      </c>
      <c r="F242" s="57">
        <f>F240</f>
        <v>0</v>
      </c>
      <c r="G242" s="58"/>
      <c r="H242" s="63">
        <f>H240</f>
        <v>0</v>
      </c>
      <c r="I242" s="57">
        <f>I240</f>
        <v>0</v>
      </c>
      <c r="J242" s="58"/>
      <c r="K242" s="63">
        <f>K240</f>
        <v>0</v>
      </c>
    </row>
    <row r="243" ht="19.5" customHeight="1"/>
    <row r="244" ht="19.5" customHeight="1"/>
    <row r="245" ht="19.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row r="1001" ht="12.75" customHeight="1"/>
    <row r="1002" ht="12.75" customHeight="1"/>
    <row r="1003" ht="12.75" customHeight="1"/>
    <row r="1004" ht="12.75" customHeight="1"/>
    <row r="1005" ht="12.75" customHeight="1"/>
    <row r="1006" ht="12.75" customHeight="1"/>
    <row r="1007" ht="12.75" customHeight="1"/>
    <row r="1008" ht="12.75" customHeight="1"/>
    <row r="1009" ht="12.75" customHeight="1"/>
    <row r="1010" ht="12.75" customHeight="1"/>
    <row r="1011" ht="12.75" customHeight="1"/>
    <row r="1012" ht="12.75" customHeight="1"/>
    <row r="1013" ht="12.75" customHeight="1"/>
    <row r="1014" ht="12.75" customHeight="1"/>
    <row r="1015" ht="12.75" customHeight="1"/>
    <row r="1016" ht="12.75" customHeight="1"/>
    <row r="1017" ht="12.75" customHeight="1"/>
    <row r="1018" ht="12.75" customHeight="1"/>
    <row r="1019" ht="12.75" customHeight="1"/>
    <row r="1020" ht="12.75" customHeight="1"/>
    <row r="1021" ht="12.75" customHeight="1"/>
    <row r="1022" ht="12.75" customHeight="1"/>
    <row r="1023" ht="12.75" customHeight="1"/>
    <row r="1024" ht="12.75" customHeight="1"/>
    <row r="1025" ht="12.75" customHeight="1"/>
    <row r="1026" ht="12.75" customHeight="1"/>
    <row r="1027" ht="12.75" customHeight="1"/>
    <row r="1028" ht="12.75" customHeight="1"/>
    <row r="1029" ht="12.75" customHeight="1"/>
    <row r="1030" ht="12.75" customHeight="1"/>
    <row r="1031" ht="12.75" customHeight="1"/>
    <row r="1032" ht="12.75" customHeight="1"/>
    <row r="1033" ht="12.75" customHeight="1"/>
    <row r="1034" ht="12.75" customHeight="1"/>
    <row r="1035" ht="12.75" customHeight="1"/>
    <row r="1036" ht="12.75" customHeight="1"/>
    <row r="1037" ht="12.75" customHeight="1"/>
    <row r="1038" ht="12.75" customHeight="1"/>
    <row r="1039" ht="12.75" customHeight="1"/>
    <row r="1040" ht="12.75" customHeight="1"/>
    <row r="1041" ht="12.75" customHeight="1"/>
    <row r="1042" ht="12.75" customHeight="1"/>
    <row r="1043" ht="12.75" customHeight="1"/>
    <row r="1044" ht="12.75" customHeight="1"/>
    <row r="1045" ht="12.75" customHeight="1"/>
    <row r="1046" ht="12.75" customHeight="1"/>
    <row r="1047" ht="12.75" customHeight="1"/>
    <row r="1048" ht="12.75" customHeight="1"/>
    <row r="1049" ht="12.75" customHeight="1"/>
    <row r="1050" ht="12.75" customHeight="1"/>
    <row r="1051" ht="12.75" customHeight="1"/>
    <row r="1052" ht="12.75" customHeight="1"/>
    <row r="1053" ht="12.75" customHeight="1"/>
    <row r="1054" ht="12.75" customHeight="1"/>
    <row r="1055" ht="12.75" customHeight="1"/>
    <row r="1056" ht="12.75" customHeight="1"/>
    <row r="1057" ht="12.75" customHeight="1"/>
    <row r="1058" ht="12.75" customHeight="1"/>
    <row r="1059" ht="12.75" customHeight="1"/>
    <row r="1060" ht="12.75" customHeight="1"/>
    <row r="1061" ht="12.75" customHeight="1"/>
    <row r="1062" ht="12.75" customHeight="1"/>
    <row r="1063" ht="12.75" customHeight="1"/>
    <row r="1064" ht="12.75" customHeight="1"/>
    <row r="1065" ht="12.75" customHeight="1"/>
    <row r="1066" ht="12.75" customHeight="1"/>
    <row r="1067" ht="12.75" customHeight="1"/>
    <row r="1068" ht="12.75" customHeight="1"/>
    <row r="1069" ht="12.75" customHeight="1"/>
    <row r="1070" ht="12.75" customHeight="1"/>
    <row r="1071" ht="12.75" customHeight="1"/>
    <row r="1072" ht="12.75" customHeight="1"/>
    <row r="1073" ht="12.75" customHeight="1"/>
    <row r="1074" ht="12.75" customHeight="1"/>
    <row r="1075" ht="12.75" customHeight="1"/>
    <row r="1076" ht="12.75" customHeight="1"/>
    <row r="1077" ht="12.75" customHeight="1"/>
    <row r="1078" ht="12.75" customHeight="1"/>
    <row r="1079" ht="12.75" customHeight="1"/>
    <row r="1080" ht="12.75" customHeight="1"/>
    <row r="1081" ht="12.75" customHeight="1"/>
    <row r="1082" ht="12.75" customHeight="1"/>
    <row r="1083" ht="12.75" customHeight="1"/>
    <row r="1084" ht="12.75" customHeight="1"/>
    <row r="1085" ht="12.75" customHeight="1"/>
    <row r="1086" ht="12.75" customHeight="1"/>
    <row r="1087" ht="12.75" customHeight="1"/>
    <row r="1088" ht="12.75" customHeight="1"/>
    <row r="1089" ht="12.75" customHeight="1"/>
    <row r="1090" ht="12.75" customHeight="1"/>
    <row r="1091" ht="12.75" customHeight="1"/>
    <row r="1092" ht="12.75" customHeight="1"/>
    <row r="1093" ht="12.75" customHeight="1"/>
    <row r="1094" ht="12.75" customHeight="1"/>
    <row r="1095" ht="12.75" customHeight="1"/>
    <row r="1096" ht="12.75" customHeight="1"/>
    <row r="1097" ht="12.75" customHeight="1"/>
    <row r="1098" ht="12.75" customHeight="1"/>
    <row r="1099" ht="12.75" customHeight="1"/>
    <row r="1100" ht="12.75" customHeight="1"/>
    <row r="1101" ht="12.75" customHeight="1"/>
    <row r="1102" ht="12.75" customHeight="1"/>
    <row r="1103" ht="12.75" customHeight="1"/>
    <row r="1104" ht="12.75" customHeight="1"/>
    <row r="1105" ht="12.75" customHeight="1"/>
    <row r="1106" ht="12.75" customHeight="1"/>
  </sheetData>
  <sheetProtection/>
  <mergeCells count="241">
    <mergeCell ref="A2:K2"/>
    <mergeCell ref="H4:K4"/>
    <mergeCell ref="A5:B5"/>
    <mergeCell ref="C5:K5"/>
    <mergeCell ref="A6:B6"/>
    <mergeCell ref="C6:K6"/>
    <mergeCell ref="C7:K7"/>
    <mergeCell ref="C8:K8"/>
    <mergeCell ref="C9:K9"/>
    <mergeCell ref="C10:K10"/>
    <mergeCell ref="C11:K11"/>
    <mergeCell ref="C12:K12"/>
    <mergeCell ref="C13:K13"/>
    <mergeCell ref="C14:K14"/>
    <mergeCell ref="C15:K15"/>
    <mergeCell ref="C16:K16"/>
    <mergeCell ref="A17:K17"/>
    <mergeCell ref="A18:K18"/>
    <mergeCell ref="A19:K19"/>
    <mergeCell ref="A20:B20"/>
    <mergeCell ref="C20:E20"/>
    <mergeCell ref="F20:H20"/>
    <mergeCell ref="I20:K20"/>
    <mergeCell ref="A21:A22"/>
    <mergeCell ref="B21:B22"/>
    <mergeCell ref="C21:D21"/>
    <mergeCell ref="E21:E22"/>
    <mergeCell ref="F21:G21"/>
    <mergeCell ref="H21:H22"/>
    <mergeCell ref="I21:J21"/>
    <mergeCell ref="K21:K22"/>
    <mergeCell ref="A23:A27"/>
    <mergeCell ref="A29:B29"/>
    <mergeCell ref="A31:B31"/>
    <mergeCell ref="A33:K33"/>
    <mergeCell ref="H35:K35"/>
    <mergeCell ref="A36:B36"/>
    <mergeCell ref="C36:K36"/>
    <mergeCell ref="A37:B37"/>
    <mergeCell ref="C37:K37"/>
    <mergeCell ref="C38:K38"/>
    <mergeCell ref="C39:K39"/>
    <mergeCell ref="C40:K40"/>
    <mergeCell ref="C41:K41"/>
    <mergeCell ref="C42:K42"/>
    <mergeCell ref="C43:K43"/>
    <mergeCell ref="C44:K44"/>
    <mergeCell ref="C45:K45"/>
    <mergeCell ref="C46:K46"/>
    <mergeCell ref="C47:K47"/>
    <mergeCell ref="A48:K48"/>
    <mergeCell ref="A49:K49"/>
    <mergeCell ref="A50:K50"/>
    <mergeCell ref="A51:B51"/>
    <mergeCell ref="C51:E51"/>
    <mergeCell ref="F51:H51"/>
    <mergeCell ref="I51:K51"/>
    <mergeCell ref="A52:A53"/>
    <mergeCell ref="B52:B53"/>
    <mergeCell ref="C52:D52"/>
    <mergeCell ref="E52:E53"/>
    <mergeCell ref="F52:G52"/>
    <mergeCell ref="H52:H53"/>
    <mergeCell ref="I52:J52"/>
    <mergeCell ref="K52:K53"/>
    <mergeCell ref="A54:A60"/>
    <mergeCell ref="A62:B62"/>
    <mergeCell ref="A64:B64"/>
    <mergeCell ref="B67:K67"/>
    <mergeCell ref="A72:K72"/>
    <mergeCell ref="H74:K74"/>
    <mergeCell ref="A75:B75"/>
    <mergeCell ref="C75:K75"/>
    <mergeCell ref="A76:B76"/>
    <mergeCell ref="C76:K76"/>
    <mergeCell ref="C77:K77"/>
    <mergeCell ref="C78:K78"/>
    <mergeCell ref="C79:K79"/>
    <mergeCell ref="C80:K80"/>
    <mergeCell ref="C81:K81"/>
    <mergeCell ref="C82:K82"/>
    <mergeCell ref="C83:K83"/>
    <mergeCell ref="C84:K84"/>
    <mergeCell ref="C85:K85"/>
    <mergeCell ref="C86:K86"/>
    <mergeCell ref="A87:K87"/>
    <mergeCell ref="A88:K88"/>
    <mergeCell ref="A89:K89"/>
    <mergeCell ref="A90:B90"/>
    <mergeCell ref="C90:E90"/>
    <mergeCell ref="F90:H90"/>
    <mergeCell ref="I90:K90"/>
    <mergeCell ref="A91:A92"/>
    <mergeCell ref="B91:B92"/>
    <mergeCell ref="C91:D91"/>
    <mergeCell ref="E91:E92"/>
    <mergeCell ref="F91:G91"/>
    <mergeCell ref="H91:H92"/>
    <mergeCell ref="I91:J91"/>
    <mergeCell ref="K91:K92"/>
    <mergeCell ref="A93:A98"/>
    <mergeCell ref="A99:B99"/>
    <mergeCell ref="A101:B101"/>
    <mergeCell ref="B104:K104"/>
    <mergeCell ref="A114:K114"/>
    <mergeCell ref="H116:K116"/>
    <mergeCell ref="A117:B117"/>
    <mergeCell ref="C117:K117"/>
    <mergeCell ref="A118:B118"/>
    <mergeCell ref="C118:K118"/>
    <mergeCell ref="C119:K119"/>
    <mergeCell ref="C120:K120"/>
    <mergeCell ref="C121:K121"/>
    <mergeCell ref="C122:K122"/>
    <mergeCell ref="C123:K123"/>
    <mergeCell ref="C124:K124"/>
    <mergeCell ref="C125:K125"/>
    <mergeCell ref="C126:K126"/>
    <mergeCell ref="C127:K127"/>
    <mergeCell ref="C128:K128"/>
    <mergeCell ref="A129:K129"/>
    <mergeCell ref="A130:K130"/>
    <mergeCell ref="A131:K131"/>
    <mergeCell ref="A132:B132"/>
    <mergeCell ref="C132:E132"/>
    <mergeCell ref="F132:H132"/>
    <mergeCell ref="I132:K132"/>
    <mergeCell ref="A133:A134"/>
    <mergeCell ref="B133:B134"/>
    <mergeCell ref="C133:D133"/>
    <mergeCell ref="E133:E134"/>
    <mergeCell ref="F133:G133"/>
    <mergeCell ref="B145:K145"/>
    <mergeCell ref="H133:H134"/>
    <mergeCell ref="I133:J133"/>
    <mergeCell ref="K133:K134"/>
    <mergeCell ref="A135:A139"/>
    <mergeCell ref="A140:B140"/>
    <mergeCell ref="A142:B142"/>
    <mergeCell ref="A149:K149"/>
    <mergeCell ref="H151:K151"/>
    <mergeCell ref="A152:B152"/>
    <mergeCell ref="C152:K152"/>
    <mergeCell ref="A153:B153"/>
    <mergeCell ref="C153:K153"/>
    <mergeCell ref="C154:K154"/>
    <mergeCell ref="C155:K155"/>
    <mergeCell ref="C156:K156"/>
    <mergeCell ref="C157:K157"/>
    <mergeCell ref="C158:K158"/>
    <mergeCell ref="C159:K159"/>
    <mergeCell ref="C160:K160"/>
    <mergeCell ref="C161:K161"/>
    <mergeCell ref="C162:K162"/>
    <mergeCell ref="C163:K163"/>
    <mergeCell ref="A164:K164"/>
    <mergeCell ref="A165:K165"/>
    <mergeCell ref="A166:K166"/>
    <mergeCell ref="A167:B167"/>
    <mergeCell ref="C167:E167"/>
    <mergeCell ref="F167:H167"/>
    <mergeCell ref="I167:K167"/>
    <mergeCell ref="A168:A169"/>
    <mergeCell ref="B168:B169"/>
    <mergeCell ref="C168:D168"/>
    <mergeCell ref="E168:E169"/>
    <mergeCell ref="F168:G168"/>
    <mergeCell ref="H168:H169"/>
    <mergeCell ref="I168:J168"/>
    <mergeCell ref="K168:K169"/>
    <mergeCell ref="A170:A175"/>
    <mergeCell ref="A176:B176"/>
    <mergeCell ref="A178:B178"/>
    <mergeCell ref="A210:B210"/>
    <mergeCell ref="A208:B208"/>
    <mergeCell ref="A202:A207"/>
    <mergeCell ref="K200:K201"/>
    <mergeCell ref="I200:J200"/>
    <mergeCell ref="H200:H201"/>
    <mergeCell ref="F200:G200"/>
    <mergeCell ref="E200:E201"/>
    <mergeCell ref="C200:D200"/>
    <mergeCell ref="B200:B201"/>
    <mergeCell ref="A200:A201"/>
    <mergeCell ref="I199:K199"/>
    <mergeCell ref="F199:H199"/>
    <mergeCell ref="C199:E199"/>
    <mergeCell ref="A199:B199"/>
    <mergeCell ref="A198:K198"/>
    <mergeCell ref="A197:K197"/>
    <mergeCell ref="A196:K196"/>
    <mergeCell ref="C195:K195"/>
    <mergeCell ref="C194:K194"/>
    <mergeCell ref="C193:K193"/>
    <mergeCell ref="C192:K192"/>
    <mergeCell ref="C191:K191"/>
    <mergeCell ref="C190:K190"/>
    <mergeCell ref="C189:K189"/>
    <mergeCell ref="C188:K188"/>
    <mergeCell ref="C187:K187"/>
    <mergeCell ref="C186:K186"/>
    <mergeCell ref="C185:K185"/>
    <mergeCell ref="A185:B185"/>
    <mergeCell ref="C184:K184"/>
    <mergeCell ref="A184:B184"/>
    <mergeCell ref="H183:K183"/>
    <mergeCell ref="A181:K181"/>
    <mergeCell ref="A213:K213"/>
    <mergeCell ref="H215:K215"/>
    <mergeCell ref="A216:B216"/>
    <mergeCell ref="C216:K216"/>
    <mergeCell ref="A217:B217"/>
    <mergeCell ref="C217:K217"/>
    <mergeCell ref="C218:K218"/>
    <mergeCell ref="C219:K219"/>
    <mergeCell ref="C220:K220"/>
    <mergeCell ref="C221:K221"/>
    <mergeCell ref="C222:K222"/>
    <mergeCell ref="C223:K223"/>
    <mergeCell ref="C224:K224"/>
    <mergeCell ref="C225:K225"/>
    <mergeCell ref="C226:K226"/>
    <mergeCell ref="C227:K227"/>
    <mergeCell ref="A228:K228"/>
    <mergeCell ref="A229:K229"/>
    <mergeCell ref="A230:K230"/>
    <mergeCell ref="A231:B231"/>
    <mergeCell ref="C231:E231"/>
    <mergeCell ref="F231:H231"/>
    <mergeCell ref="I231:K231"/>
    <mergeCell ref="A232:A233"/>
    <mergeCell ref="B232:B233"/>
    <mergeCell ref="C232:D232"/>
    <mergeCell ref="E232:E233"/>
    <mergeCell ref="F232:G232"/>
    <mergeCell ref="H232:H233"/>
    <mergeCell ref="I232:J232"/>
    <mergeCell ref="K232:K233"/>
    <mergeCell ref="A234:A239"/>
    <mergeCell ref="A240:B240"/>
    <mergeCell ref="A242:B242"/>
  </mergeCells>
  <printOptions/>
  <pageMargins left="0.31496062992125984" right="0.31496062992125984" top="0.15748031496062992" bottom="0.15748031496062992" header="0.31496062992125984" footer="0.31496062992125984"/>
  <pageSetup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Yatırım-İMİ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Zekayi SAĞLAM</dc:creator>
  <cp:keywords/>
  <dc:description/>
  <cp:lastModifiedBy>Butce</cp:lastModifiedBy>
  <cp:lastPrinted>2017-06-14T12:31:51Z</cp:lastPrinted>
  <dcterms:created xsi:type="dcterms:W3CDTF">2000-07-06T05:43:41Z</dcterms:created>
  <dcterms:modified xsi:type="dcterms:W3CDTF">2017-06-15T06:59:11Z</dcterms:modified>
  <cp:category/>
  <cp:version/>
  <cp:contentType/>
  <cp:contentStatus/>
</cp:coreProperties>
</file>